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最低賃金・生計費関係\2022-24年 最低生計費改定版・推計（名古屋市）\愛労連サイトへの掲載資料\2024年\"/>
    </mc:Choice>
  </mc:AlternateContent>
  <xr:revisionPtr revIDLastSave="0" documentId="13_ncr:1_{54525566-1BF9-4415-BFDF-E57849410F90}" xr6:coauthVersionLast="47" xr6:coauthVersionMax="47" xr10:uidLastSave="{00000000-0000-0000-0000-000000000000}"/>
  <bookViews>
    <workbookView xWindow="-108" yWindow="-108" windowWidth="23256" windowHeight="12456" xr2:uid="{26278B66-2C72-432C-920D-256CD4C6D3CC}"/>
  </bookViews>
  <sheets>
    <sheet name="アップデート作業表（１頁）" sheetId="2" r:id="rId1"/>
    <sheet name="アップデート作業表（２頁）" sheetId="3" r:id="rId2"/>
  </sheets>
  <definedNames>
    <definedName name="_xlnm.Print_Area" localSheetId="0">'アップデート作業表（１頁）'!$A$1:$J$65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I38" i="2"/>
  <c r="H38" i="2"/>
  <c r="I40" i="2"/>
  <c r="I39" i="2"/>
  <c r="I30" i="2"/>
  <c r="I27" i="2"/>
  <c r="I23" i="2"/>
  <c r="I13" i="2"/>
  <c r="I41" i="2"/>
  <c r="H41" i="2"/>
  <c r="H30" i="2"/>
  <c r="H13" i="2" l="1"/>
  <c r="D15" i="2"/>
  <c r="I15" i="2" s="1"/>
  <c r="C15" i="2"/>
  <c r="H15" i="2" s="1"/>
  <c r="I6" i="2"/>
  <c r="H6" i="2"/>
  <c r="I11" i="2"/>
  <c r="H11" i="2"/>
  <c r="D37" i="2"/>
  <c r="C37" i="2"/>
  <c r="D21" i="2"/>
  <c r="C21" i="2"/>
  <c r="D20" i="2"/>
  <c r="I20" i="2" s="1"/>
  <c r="I19" i="2" s="1"/>
  <c r="C20" i="2"/>
  <c r="D18" i="2"/>
  <c r="I18" i="2" s="1"/>
  <c r="C18" i="2"/>
  <c r="H18" i="2" s="1"/>
  <c r="D17" i="2"/>
  <c r="I17" i="2" s="1"/>
  <c r="C17" i="2"/>
  <c r="H17" i="2" s="1"/>
  <c r="D16" i="2"/>
  <c r="I16" i="2" s="1"/>
  <c r="C16" i="2"/>
  <c r="H16" i="2" s="1"/>
  <c r="I51" i="2"/>
  <c r="H51" i="2"/>
  <c r="D51" i="2"/>
  <c r="C51" i="2"/>
  <c r="H40" i="2"/>
  <c r="H39" i="2"/>
  <c r="I29" i="2"/>
  <c r="H29" i="2"/>
  <c r="D29" i="2"/>
  <c r="C29" i="2"/>
  <c r="I24" i="2"/>
  <c r="H27" i="2"/>
  <c r="H24" i="2" s="1"/>
  <c r="D24" i="2"/>
  <c r="C24" i="2"/>
  <c r="I22" i="2"/>
  <c r="H23" i="2"/>
  <c r="H22" i="2" s="1"/>
  <c r="D22" i="2"/>
  <c r="C22" i="2"/>
  <c r="D11" i="2"/>
  <c r="C11" i="2"/>
  <c r="D6" i="2"/>
  <c r="C6" i="2"/>
  <c r="D14" i="2" l="1"/>
  <c r="C14" i="2"/>
  <c r="H37" i="2"/>
  <c r="I37" i="2"/>
  <c r="D19" i="2"/>
  <c r="C19" i="2"/>
  <c r="H20" i="2"/>
  <c r="H19" i="2" s="1"/>
  <c r="H14" i="2"/>
  <c r="I14" i="2"/>
  <c r="C5" i="2" l="1"/>
  <c r="C56" i="2" s="1"/>
  <c r="C57" i="2" s="1"/>
  <c r="C59" i="2" s="1"/>
  <c r="I5" i="2"/>
  <c r="D56" i="2"/>
  <c r="D57" i="2" s="1"/>
  <c r="D58" i="2" s="1"/>
  <c r="H5" i="2"/>
  <c r="I56" i="2" l="1"/>
  <c r="H56" i="2"/>
  <c r="C60" i="2"/>
  <c r="D60" i="2"/>
  <c r="D59" i="2"/>
  <c r="I57" i="2" l="1"/>
  <c r="H57" i="2"/>
  <c r="I58" i="2" l="1"/>
  <c r="I60" i="2"/>
  <c r="I59" i="2"/>
  <c r="H60" i="2"/>
  <c r="H59" i="2"/>
  <c r="H58" i="2"/>
</calcChain>
</file>

<file path=xl/sharedStrings.xml><?xml version="1.0" encoding="utf-8"?>
<sst xmlns="http://schemas.openxmlformats.org/spreadsheetml/2006/main" count="201" uniqueCount="166">
  <si>
    <t>消費支出</t>
    <phoneticPr fontId="1"/>
  </si>
  <si>
    <t>家での食事</t>
    <phoneticPr fontId="1"/>
  </si>
  <si>
    <t>外食・昼食</t>
    <phoneticPr fontId="1"/>
  </si>
  <si>
    <t>外食・会食</t>
    <phoneticPr fontId="1"/>
  </si>
  <si>
    <t>廃棄分</t>
    <phoneticPr fontId="1"/>
  </si>
  <si>
    <t>住居費</t>
  </si>
  <si>
    <t>家事雑貨</t>
    <phoneticPr fontId="1"/>
  </si>
  <si>
    <t>家事用消耗品</t>
  </si>
  <si>
    <t>被服・履物</t>
    <rPh sb="0" eb="2">
      <t>ヒフク</t>
    </rPh>
    <rPh sb="3" eb="5">
      <t>ハキモノ</t>
    </rPh>
    <phoneticPr fontId="1"/>
  </si>
  <si>
    <t>保健医療費</t>
    <rPh sb="0" eb="2">
      <t>ホケン</t>
    </rPh>
    <rPh sb="2" eb="4">
      <t>イリョウ</t>
    </rPh>
    <rPh sb="4" eb="5">
      <t>ヒ</t>
    </rPh>
    <phoneticPr fontId="1"/>
  </si>
  <si>
    <t>保健医療費</t>
    <rPh sb="0" eb="2">
      <t>ホケン</t>
    </rPh>
    <rPh sb="1" eb="2">
      <t>ケン</t>
    </rPh>
    <rPh sb="2" eb="5">
      <t>イリョウヒ</t>
    </rPh>
    <phoneticPr fontId="1"/>
  </si>
  <si>
    <t>通信費</t>
    <rPh sb="0" eb="3">
      <t>ツウシンヒ</t>
    </rPh>
    <phoneticPr fontId="1"/>
  </si>
  <si>
    <t>日帰り行楽</t>
    <rPh sb="0" eb="2">
      <t>ヒガエ</t>
    </rPh>
    <rPh sb="3" eb="5">
      <t>コウラク</t>
    </rPh>
    <phoneticPr fontId="1"/>
  </si>
  <si>
    <t>理美容用品</t>
    <phoneticPr fontId="1"/>
  </si>
  <si>
    <t>理美容サービス</t>
    <phoneticPr fontId="1"/>
  </si>
  <si>
    <t>身の回り用品</t>
    <phoneticPr fontId="1"/>
  </si>
  <si>
    <t>自由裁量費</t>
    <phoneticPr fontId="1"/>
  </si>
  <si>
    <t>非消費支出</t>
  </si>
  <si>
    <t>所得税</t>
    <phoneticPr fontId="1"/>
  </si>
  <si>
    <t>住民税</t>
    <phoneticPr fontId="1"/>
  </si>
  <si>
    <t>社会保険料</t>
  </si>
  <si>
    <t>予備費</t>
  </si>
  <si>
    <t>最低生計費</t>
    <phoneticPr fontId="1"/>
  </si>
  <si>
    <t>必要最低賃金額（173.8 時間換算）</t>
    <phoneticPr fontId="1"/>
  </si>
  <si>
    <t>必要最低賃金額（150 時間換算）</t>
    <phoneticPr fontId="1"/>
  </si>
  <si>
    <t>交通費（通勤定期）</t>
    <rPh sb="0" eb="3">
      <t>コウツウヒ</t>
    </rPh>
    <rPh sb="4" eb="6">
      <t>ツウキン</t>
    </rPh>
    <rPh sb="6" eb="8">
      <t>テイキ</t>
    </rPh>
    <phoneticPr fontId="1"/>
  </si>
  <si>
    <t>2015年</t>
    <rPh sb="4" eb="5">
      <t>ネン</t>
    </rPh>
    <phoneticPr fontId="1"/>
  </si>
  <si>
    <t>名古屋市物価変動</t>
    <rPh sb="0" eb="4">
      <t>ナゴヤシ</t>
    </rPh>
    <rPh sb="4" eb="6">
      <t>ブッカ</t>
    </rPh>
    <rPh sb="6" eb="8">
      <t>ヘンドウ</t>
    </rPh>
    <phoneticPr fontId="1"/>
  </si>
  <si>
    <t>設備機器・家事用耐久財・冷暖房機器</t>
    <rPh sb="0" eb="4">
      <t>セツビキキ</t>
    </rPh>
    <rPh sb="5" eb="8">
      <t>カジヨウ</t>
    </rPh>
    <rPh sb="12" eb="15">
      <t>レイダンボウ</t>
    </rPh>
    <rPh sb="15" eb="17">
      <t>キキ</t>
    </rPh>
    <phoneticPr fontId="1"/>
  </si>
  <si>
    <t>家具・室内装備品・寝具類</t>
    <rPh sb="0" eb="2">
      <t>カグ</t>
    </rPh>
    <rPh sb="5" eb="7">
      <t>ソウビ</t>
    </rPh>
    <rPh sb="9" eb="11">
      <t>シング</t>
    </rPh>
    <rPh sb="11" eb="12">
      <t>ルイ</t>
    </rPh>
    <phoneticPr fontId="1"/>
  </si>
  <si>
    <t>　</t>
    <phoneticPr fontId="1"/>
  </si>
  <si>
    <t xml:space="preserve"> </t>
    <phoneticPr fontId="1"/>
  </si>
  <si>
    <t>クリーニング代</t>
    <rPh sb="6" eb="7">
      <t>ダイ</t>
    </rPh>
    <phoneticPr fontId="1"/>
  </si>
  <si>
    <t>自転車</t>
    <rPh sb="0" eb="3">
      <t>ジテンシャ</t>
    </rPh>
    <phoneticPr fontId="1"/>
  </si>
  <si>
    <t>教養娯楽耐久財・教養娯楽用品等（テレビ・ノートPC・USB/インターネット接続料・水着）</t>
    <rPh sb="14" eb="15">
      <t>トウ</t>
    </rPh>
    <rPh sb="37" eb="40">
      <t>セツゾクリョウ</t>
    </rPh>
    <rPh sb="41" eb="43">
      <t>ミズギ</t>
    </rPh>
    <phoneticPr fontId="1"/>
  </si>
  <si>
    <t>１泊以上の旅行</t>
    <rPh sb="1" eb="2">
      <t>パク</t>
    </rPh>
    <rPh sb="2" eb="4">
      <t>イジョウ</t>
    </rPh>
    <rPh sb="5" eb="7">
      <t>リョコウ</t>
    </rPh>
    <phoneticPr fontId="1"/>
  </si>
  <si>
    <t>ショッピング・鑑賞・スポーツ</t>
    <rPh sb="7" eb="9">
      <t>カンショウ</t>
    </rPh>
    <phoneticPr fontId="1"/>
  </si>
  <si>
    <t xml:space="preserve"> </t>
    <phoneticPr fontId="1"/>
  </si>
  <si>
    <t>交際費・その他</t>
    <rPh sb="0" eb="3">
      <t>コウサイヒ</t>
    </rPh>
    <rPh sb="6" eb="7">
      <t>タ</t>
    </rPh>
    <phoneticPr fontId="1"/>
  </si>
  <si>
    <t>　（お中元・お歳暮）</t>
    <rPh sb="3" eb="5">
      <t>チュウゲン</t>
    </rPh>
    <rPh sb="7" eb="9">
      <t>セイボ</t>
    </rPh>
    <phoneticPr fontId="1"/>
  </si>
  <si>
    <t>　（賃貸住宅の共益費・管理費）</t>
    <rPh sb="2" eb="6">
      <t>チンタイジュウタク</t>
    </rPh>
    <rPh sb="7" eb="10">
      <t>キョウエキヒ</t>
    </rPh>
    <rPh sb="11" eb="14">
      <t>カンリヒ</t>
    </rPh>
    <phoneticPr fontId="1"/>
  </si>
  <si>
    <t>　（労働組合費）</t>
    <rPh sb="2" eb="7">
      <t>ロウドウクミアイヒ</t>
    </rPh>
    <phoneticPr fontId="1"/>
  </si>
  <si>
    <t>　（町内会・自治会費）</t>
    <rPh sb="2" eb="5">
      <t>チョウナイカイ</t>
    </rPh>
    <rPh sb="6" eb="10">
      <t>ジチカイヒ</t>
    </rPh>
    <phoneticPr fontId="1"/>
  </si>
  <si>
    <t>　（その他会費）</t>
    <rPh sb="4" eb="7">
      <t>タカイヒ</t>
    </rPh>
    <phoneticPr fontId="1"/>
  </si>
  <si>
    <t>　（冠婚葬祭）</t>
    <rPh sb="2" eb="6">
      <t>カンコンソウサイ</t>
    </rPh>
    <phoneticPr fontId="1"/>
  </si>
  <si>
    <t>単位：円</t>
    <rPh sb="0" eb="2">
      <t>タンイ</t>
    </rPh>
    <rPh sb="3" eb="4">
      <t>エン</t>
    </rPh>
    <phoneticPr fontId="1"/>
  </si>
  <si>
    <t>係数</t>
    <rPh sb="0" eb="2">
      <t>ケイスウ</t>
    </rPh>
    <phoneticPr fontId="1"/>
  </si>
  <si>
    <t>2024年10月（2020年＝100）</t>
    <rPh sb="4" eb="5">
      <t>ネン</t>
    </rPh>
    <rPh sb="7" eb="8">
      <t>ガツ</t>
    </rPh>
    <rPh sb="13" eb="14">
      <t>ネン</t>
    </rPh>
    <phoneticPr fontId="1"/>
  </si>
  <si>
    <t>2015年平均（2020年＝100）</t>
    <rPh sb="4" eb="5">
      <t>ネン</t>
    </rPh>
    <rPh sb="5" eb="7">
      <t>ヘイキン</t>
    </rPh>
    <rPh sb="12" eb="13">
      <t>ネン</t>
    </rPh>
    <phoneticPr fontId="1"/>
  </si>
  <si>
    <t>2024年10月（2015年＝100）</t>
    <rPh sb="4" eb="5">
      <t>ネン</t>
    </rPh>
    <rPh sb="7" eb="8">
      <t>ガツ</t>
    </rPh>
    <rPh sb="13" eb="14">
      <t>ネン</t>
    </rPh>
    <phoneticPr fontId="1"/>
  </si>
  <si>
    <t>2024年10月（2015年＝1）</t>
    <rPh sb="4" eb="5">
      <t>ネン</t>
    </rPh>
    <rPh sb="7" eb="8">
      <t>ガツ</t>
    </rPh>
    <rPh sb="13" eb="14">
      <t>ネン</t>
    </rPh>
    <phoneticPr fontId="1"/>
  </si>
  <si>
    <t>111.5</t>
  </si>
  <si>
    <t>104.9</t>
  </si>
  <si>
    <t>127.8</t>
  </si>
  <si>
    <t>100.1</t>
  </si>
  <si>
    <t>115.1</t>
  </si>
  <si>
    <t>100.4</t>
  </si>
  <si>
    <t>保健医療</t>
    <rPh sb="0" eb="4">
      <t>ホケンイリョウ</t>
    </rPh>
    <phoneticPr fontId="1"/>
  </si>
  <si>
    <t>103.8</t>
  </si>
  <si>
    <t>95.9</t>
  </si>
  <si>
    <t>通信</t>
    <rPh sb="0" eb="2">
      <t>ツウシン</t>
    </rPh>
    <phoneticPr fontId="1"/>
  </si>
  <si>
    <t>71.1</t>
  </si>
  <si>
    <t>110.7</t>
  </si>
  <si>
    <t>108.0</t>
  </si>
  <si>
    <t>99.7</t>
  </si>
  <si>
    <t>100.7</t>
  </si>
  <si>
    <t>101.5</t>
  </si>
  <si>
    <t>理美容サービス</t>
    <rPh sb="0" eb="3">
      <t>リビヨウ</t>
    </rPh>
    <phoneticPr fontId="1"/>
  </si>
  <si>
    <t>106.4</t>
  </si>
  <si>
    <t>97.0</t>
  </si>
  <si>
    <t>身の回り用品</t>
    <rPh sb="0" eb="1">
      <t>ミ</t>
    </rPh>
    <rPh sb="2" eb="3">
      <t>マワ</t>
    </rPh>
    <rPh sb="4" eb="6">
      <t>ヨウヒン</t>
    </rPh>
    <phoneticPr fontId="1"/>
  </si>
  <si>
    <t>126.1</t>
  </si>
  <si>
    <t>95.3</t>
  </si>
  <si>
    <t>名古屋市物価変動(2024年10月/2015年平均）</t>
    <rPh sb="0" eb="4">
      <t>ナゴヤシ</t>
    </rPh>
    <rPh sb="4" eb="6">
      <t>ブッカ</t>
    </rPh>
    <rPh sb="6" eb="8">
      <t>ヘンドウ</t>
    </rPh>
    <rPh sb="13" eb="14">
      <t>ネン</t>
    </rPh>
    <rPh sb="16" eb="17">
      <t>ガツ</t>
    </rPh>
    <rPh sb="22" eb="23">
      <t>ネン</t>
    </rPh>
    <rPh sb="23" eb="25">
      <t>ヘイキン</t>
    </rPh>
    <phoneticPr fontId="1"/>
  </si>
  <si>
    <t>資料：総務省統計局「2020年基準消費者物価指数時系列リスト」（名古屋市）より</t>
    <rPh sb="0" eb="2">
      <t>シリョウ</t>
    </rPh>
    <rPh sb="3" eb="6">
      <t>ソウムショウ</t>
    </rPh>
    <rPh sb="6" eb="9">
      <t>トウケイキョク</t>
    </rPh>
    <rPh sb="14" eb="15">
      <t>ネン</t>
    </rPh>
    <rPh sb="15" eb="17">
      <t>キジュン</t>
    </rPh>
    <rPh sb="17" eb="20">
      <t>ショウヒシャ</t>
    </rPh>
    <rPh sb="20" eb="22">
      <t>ブッカ</t>
    </rPh>
    <rPh sb="22" eb="24">
      <t>シスウ</t>
    </rPh>
    <rPh sb="24" eb="27">
      <t>ジケイレツ</t>
    </rPh>
    <rPh sb="32" eb="36">
      <t>ナゴヤシ</t>
    </rPh>
    <phoneticPr fontId="1"/>
  </si>
  <si>
    <t>家賃（共益費除く）</t>
    <rPh sb="0" eb="2">
      <t>ヤチン</t>
    </rPh>
    <rPh sb="3" eb="7">
      <t>キョウエキヒノゾ</t>
    </rPh>
    <phoneticPr fontId="1"/>
  </si>
  <si>
    <t>愛知県最低賃金額（2015年10月～）</t>
    <rPh sb="0" eb="3">
      <t>アイチケン</t>
    </rPh>
    <rPh sb="13" eb="14">
      <t>ネン</t>
    </rPh>
    <rPh sb="16" eb="17">
      <t>ガツ</t>
    </rPh>
    <phoneticPr fontId="1"/>
  </si>
  <si>
    <t>愛知県最低賃金額（2024年10月～）</t>
    <rPh sb="0" eb="3">
      <t>アイチケン</t>
    </rPh>
    <rPh sb="13" eb="14">
      <t>ネン</t>
    </rPh>
    <rPh sb="16" eb="17">
      <t>ガツ</t>
    </rPh>
    <phoneticPr fontId="1"/>
  </si>
  <si>
    <t>理美容用品</t>
    <rPh sb="0" eb="3">
      <t>リビヨウ</t>
    </rPh>
    <rPh sb="3" eb="5">
      <t>ヨウヒン</t>
    </rPh>
    <phoneticPr fontId="1"/>
  </si>
  <si>
    <t>　（忘年会・新年会・歓送迎会）</t>
    <rPh sb="2" eb="5">
      <t>ボウネンカイ</t>
    </rPh>
    <rPh sb="6" eb="9">
      <t>シンネンカイ</t>
    </rPh>
    <rPh sb="10" eb="14">
      <t>カンソウゲイカイ</t>
    </rPh>
    <phoneticPr fontId="1"/>
  </si>
  <si>
    <t>　（見舞金・餞別・お年玉）</t>
    <rPh sb="2" eb="5">
      <t>ミマイキン</t>
    </rPh>
    <rPh sb="6" eb="8">
      <t>センベツ</t>
    </rPh>
    <rPh sb="10" eb="12">
      <t>トシダマ</t>
    </rPh>
    <phoneticPr fontId="1"/>
  </si>
  <si>
    <t>教養娯楽用耐久財</t>
    <rPh sb="0" eb="2">
      <t>キョウヨウ</t>
    </rPh>
    <rPh sb="2" eb="5">
      <t>ゴラクヨウ</t>
    </rPh>
    <rPh sb="5" eb="8">
      <t>タイキュウザイ</t>
    </rPh>
    <phoneticPr fontId="1"/>
  </si>
  <si>
    <t>ゲーム機とソフト（カセット）代を追加</t>
    <rPh sb="3" eb="4">
      <t>キ</t>
    </rPh>
    <rPh sb="14" eb="15">
      <t>ダイ</t>
    </rPh>
    <rPh sb="16" eb="18">
      <t>ツイカ</t>
    </rPh>
    <phoneticPr fontId="1"/>
  </si>
  <si>
    <t>昼食代600円に増額</t>
    <rPh sb="0" eb="2">
      <t>チュウショク</t>
    </rPh>
    <rPh sb="2" eb="3">
      <t>ダイ</t>
    </rPh>
    <rPh sb="6" eb="7">
      <t>エン</t>
    </rPh>
    <rPh sb="8" eb="10">
      <t>ゾウガク</t>
    </rPh>
    <phoneticPr fontId="1"/>
  </si>
  <si>
    <t>会食代、男性4,000円と女性3,000円に増額</t>
    <rPh sb="0" eb="2">
      <t>カイショク</t>
    </rPh>
    <rPh sb="2" eb="3">
      <t>ダイ</t>
    </rPh>
    <rPh sb="4" eb="6">
      <t>ダンセイ</t>
    </rPh>
    <rPh sb="11" eb="12">
      <t>エン</t>
    </rPh>
    <rPh sb="13" eb="15">
      <t>ジョセイ</t>
    </rPh>
    <rPh sb="20" eb="21">
      <t>エン</t>
    </rPh>
    <rPh sb="22" eb="24">
      <t>ゾウガク</t>
    </rPh>
    <phoneticPr fontId="1"/>
  </si>
  <si>
    <t>月50,000万円に増額</t>
    <rPh sb="0" eb="1">
      <t>ツキ</t>
    </rPh>
    <rPh sb="7" eb="9">
      <t>マンエン</t>
    </rPh>
    <rPh sb="10" eb="12">
      <t>ゾウガク</t>
    </rPh>
    <phoneticPr fontId="1"/>
  </si>
  <si>
    <t>背広1,177円、ワンピース1,210円、コート1,540円に増額</t>
    <rPh sb="0" eb="2">
      <t>セビロ</t>
    </rPh>
    <rPh sb="7" eb="8">
      <t>エン</t>
    </rPh>
    <rPh sb="19" eb="20">
      <t>エン</t>
    </rPh>
    <rPh sb="29" eb="30">
      <t>エン</t>
    </rPh>
    <rPh sb="31" eb="33">
      <t>ゾウガク</t>
    </rPh>
    <phoneticPr fontId="1"/>
  </si>
  <si>
    <t>定期代増額</t>
    <rPh sb="0" eb="3">
      <t>テイキダイ</t>
    </rPh>
    <rPh sb="3" eb="5">
      <t>ゾウガク</t>
    </rPh>
    <phoneticPr fontId="1"/>
  </si>
  <si>
    <t>自転車代増額、自賠責保険料月額197円加算</t>
    <rPh sb="0" eb="3">
      <t>ジテンシャ</t>
    </rPh>
    <rPh sb="3" eb="4">
      <t>ダイ</t>
    </rPh>
    <rPh sb="4" eb="6">
      <t>ゾウガク</t>
    </rPh>
    <rPh sb="7" eb="10">
      <t>ジバイセキ</t>
    </rPh>
    <rPh sb="10" eb="13">
      <t>ホケンリョウ</t>
    </rPh>
    <rPh sb="13" eb="15">
      <t>ゲツガク</t>
    </rPh>
    <rPh sb="18" eb="19">
      <t>エン</t>
    </rPh>
    <rPh sb="19" eb="21">
      <t>カサン</t>
    </rPh>
    <phoneticPr fontId="1"/>
  </si>
  <si>
    <t>配信サービス代を追加</t>
    <rPh sb="0" eb="2">
      <t>ハイシン</t>
    </rPh>
    <rPh sb="6" eb="7">
      <t>ダイ</t>
    </rPh>
    <rPh sb="8" eb="10">
      <t>ツイカ</t>
    </rPh>
    <phoneticPr fontId="1"/>
  </si>
  <si>
    <t>ＮＨＫ受信料（地上契約）</t>
    <rPh sb="7" eb="9">
      <t>チジョウ</t>
    </rPh>
    <rPh sb="9" eb="11">
      <t>ケイヤク</t>
    </rPh>
    <phoneticPr fontId="1"/>
  </si>
  <si>
    <t>月額1,100円に減額</t>
    <rPh sb="0" eb="2">
      <t>ゲツガク</t>
    </rPh>
    <rPh sb="7" eb="8">
      <t>エン</t>
    </rPh>
    <rPh sb="9" eb="11">
      <t>ゲンガク</t>
    </rPh>
    <phoneticPr fontId="1"/>
  </si>
  <si>
    <t>１回の費用を8000円に増額</t>
    <rPh sb="1" eb="2">
      <t>カイ</t>
    </rPh>
    <rPh sb="3" eb="5">
      <t>ヒヨウ</t>
    </rPh>
    <rPh sb="10" eb="11">
      <t>エン</t>
    </rPh>
    <rPh sb="12" eb="14">
      <t>ゾウガク</t>
    </rPh>
    <phoneticPr fontId="1"/>
  </si>
  <si>
    <t>１回の費用を30000円に増額</t>
    <rPh sb="1" eb="2">
      <t>カイ</t>
    </rPh>
    <rPh sb="3" eb="5">
      <t>ヒヨウ</t>
    </rPh>
    <rPh sb="11" eb="12">
      <t>エン</t>
    </rPh>
    <rPh sb="13" eb="15">
      <t>ゾウガク</t>
    </rPh>
    <phoneticPr fontId="1"/>
  </si>
  <si>
    <t>月2回に減</t>
    <rPh sb="0" eb="1">
      <t>ツキ</t>
    </rPh>
    <rPh sb="2" eb="3">
      <t>カイ</t>
    </rPh>
    <rPh sb="4" eb="5">
      <t>ゲン</t>
    </rPh>
    <phoneticPr fontId="1"/>
  </si>
  <si>
    <t>ヘアアイロン代（男女）と化粧水・乳液代（男性）加算</t>
    <rPh sb="6" eb="7">
      <t>ダイ</t>
    </rPh>
    <rPh sb="8" eb="10">
      <t>ダンジョ</t>
    </rPh>
    <rPh sb="12" eb="15">
      <t>ケショウスイ</t>
    </rPh>
    <rPh sb="16" eb="18">
      <t>ニュウエキ</t>
    </rPh>
    <rPh sb="18" eb="19">
      <t>ダイ</t>
    </rPh>
    <rPh sb="20" eb="22">
      <t>ダンセイ</t>
    </rPh>
    <rPh sb="23" eb="25">
      <t>カサン</t>
    </rPh>
    <phoneticPr fontId="1"/>
  </si>
  <si>
    <t>結婚式35,000円に増額、葬式・法事は0円に減額</t>
    <rPh sb="0" eb="3">
      <t>ケッコンシキ</t>
    </rPh>
    <rPh sb="9" eb="10">
      <t>エン</t>
    </rPh>
    <rPh sb="11" eb="13">
      <t>ゾウガク</t>
    </rPh>
    <rPh sb="14" eb="16">
      <t>ソウシキ</t>
    </rPh>
    <rPh sb="17" eb="19">
      <t>ホウジ</t>
    </rPh>
    <rPh sb="21" eb="22">
      <t>エン</t>
    </rPh>
    <rPh sb="23" eb="25">
      <t>ゲンガク</t>
    </rPh>
    <phoneticPr fontId="1"/>
  </si>
  <si>
    <t>4,000円に増額</t>
    <rPh sb="5" eb="6">
      <t>エン</t>
    </rPh>
    <rPh sb="7" eb="9">
      <t>ゾウガク</t>
    </rPh>
    <phoneticPr fontId="1"/>
  </si>
  <si>
    <t>月額給与の1.5％に増</t>
    <rPh sb="0" eb="2">
      <t>ゲツガク</t>
    </rPh>
    <rPh sb="2" eb="4">
      <t>キュウヨ</t>
    </rPh>
    <rPh sb="10" eb="11">
      <t>ゾウ</t>
    </rPh>
    <phoneticPr fontId="1"/>
  </si>
  <si>
    <t>再計算</t>
    <rPh sb="0" eb="3">
      <t>サイケイサン</t>
    </rPh>
    <phoneticPr fontId="1"/>
  </si>
  <si>
    <t>消費支出×10％（100円未満切り捨て）</t>
    <rPh sb="0" eb="4">
      <t>シシ</t>
    </rPh>
    <rPh sb="12" eb="15">
      <t>エンミマン</t>
    </rPh>
    <rPh sb="15" eb="16">
      <t>キ</t>
    </rPh>
    <rPh sb="17" eb="18">
      <t>ス</t>
    </rPh>
    <phoneticPr fontId="1"/>
  </si>
  <si>
    <t>税・社保抜き月額</t>
    <rPh sb="2" eb="4">
      <t>シャホ</t>
    </rPh>
    <rPh sb="4" eb="5">
      <t>ヌ</t>
    </rPh>
    <phoneticPr fontId="1"/>
  </si>
  <si>
    <t>税・社保込み月額</t>
    <rPh sb="2" eb="4">
      <t>シャホ</t>
    </rPh>
    <rPh sb="4" eb="5">
      <t>コ</t>
    </rPh>
    <phoneticPr fontId="1"/>
  </si>
  <si>
    <t>税・社保込み年額</t>
    <rPh sb="2" eb="4">
      <t>シャホ</t>
    </rPh>
    <phoneticPr fontId="1"/>
  </si>
  <si>
    <t>25歳男性</t>
    <rPh sb="2" eb="3">
      <t>サイ</t>
    </rPh>
    <rPh sb="3" eb="5">
      <t>ダンセイ</t>
    </rPh>
    <phoneticPr fontId="1"/>
  </si>
  <si>
    <t>25歳女性</t>
    <rPh sb="2" eb="3">
      <t>サイ</t>
    </rPh>
    <rPh sb="3" eb="5">
      <t>ジョセイ</t>
    </rPh>
    <phoneticPr fontId="1"/>
  </si>
  <si>
    <t>税・社保込み月額÷月150時間（年1,800時間）</t>
    <rPh sb="9" eb="10">
      <t>ツキ</t>
    </rPh>
    <rPh sb="13" eb="15">
      <t>ジカン</t>
    </rPh>
    <rPh sb="16" eb="17">
      <t>ネン</t>
    </rPh>
    <rPh sb="22" eb="24">
      <t>ジカン</t>
    </rPh>
    <phoneticPr fontId="1"/>
  </si>
  <si>
    <t>2024年10月</t>
    <rPh sb="4" eb="5">
      <t>ネン</t>
    </rPh>
    <rPh sb="7" eb="8">
      <t>ガツ</t>
    </rPh>
    <phoneticPr fontId="1"/>
  </si>
  <si>
    <t>　　　　　　　　　　　　次頁に続く</t>
    <rPh sb="12" eb="14">
      <t>ジページ</t>
    </rPh>
    <rPh sb="15" eb="16">
      <t>ツヅ</t>
    </rPh>
    <phoneticPr fontId="1"/>
  </si>
  <si>
    <t>　　　と化粧水・乳液）の計算方法を訂正した結果、消費支出や</t>
    <rPh sb="21" eb="23">
      <t>ケッカ</t>
    </rPh>
    <rPh sb="24" eb="28">
      <t>シシ</t>
    </rPh>
    <phoneticPr fontId="1"/>
  </si>
  <si>
    <t>　　　最低生計費などもわずかに変更されている。</t>
    <phoneticPr fontId="1"/>
  </si>
  <si>
    <t>税・社保込み月額÷月173.8時間（法定労働時間、年2,085.7時間）</t>
    <rPh sb="9" eb="10">
      <t>ツキ</t>
    </rPh>
    <rPh sb="15" eb="17">
      <t>ジカン</t>
    </rPh>
    <rPh sb="18" eb="20">
      <t>ホウテイ</t>
    </rPh>
    <rPh sb="20" eb="22">
      <t>ロウドウ</t>
    </rPh>
    <rPh sb="22" eb="24">
      <t>ジカン</t>
    </rPh>
    <rPh sb="25" eb="26">
      <t>ネン</t>
    </rPh>
    <rPh sb="33" eb="35">
      <t>ジカン</t>
    </rPh>
    <phoneticPr fontId="1"/>
  </si>
  <si>
    <t>消費支出＋予備費</t>
    <rPh sb="0" eb="4">
      <t>シシ</t>
    </rPh>
    <rPh sb="5" eb="8">
      <t>ヨビヒ</t>
    </rPh>
    <phoneticPr fontId="1"/>
  </si>
  <si>
    <t>消費支出＋非消費支出＋予備費</t>
    <rPh sb="0" eb="4">
      <t>シシ</t>
    </rPh>
    <rPh sb="5" eb="6">
      <t>ヒ</t>
    </rPh>
    <rPh sb="6" eb="10">
      <t>シシ</t>
    </rPh>
    <rPh sb="11" eb="14">
      <t>ヨビヒ</t>
    </rPh>
    <phoneticPr fontId="1"/>
  </si>
  <si>
    <t>税・社保込み月額×12カ月</t>
    <rPh sb="12" eb="13">
      <t>ゲツ</t>
    </rPh>
    <phoneticPr fontId="1"/>
  </si>
  <si>
    <t>食料費</t>
    <rPh sb="1" eb="2">
      <t>リョウ</t>
    </rPh>
    <phoneticPr fontId="1"/>
  </si>
  <si>
    <t>光熱・水道費</t>
    <rPh sb="0" eb="2">
      <t>コウネツ</t>
    </rPh>
    <rPh sb="3" eb="5">
      <t>スイドウ</t>
    </rPh>
    <rPh sb="5" eb="6">
      <t>ヒ</t>
    </rPh>
    <phoneticPr fontId="1"/>
  </si>
  <si>
    <t>家具・家事用品費</t>
    <rPh sb="7" eb="8">
      <t>ヒ</t>
    </rPh>
    <phoneticPr fontId="1"/>
  </si>
  <si>
    <t>被服・履物費</t>
    <rPh sb="0" eb="2">
      <t>ヒフク</t>
    </rPh>
    <rPh sb="3" eb="5">
      <t>ハキモノ</t>
    </rPh>
    <rPh sb="5" eb="6">
      <t>ヒ</t>
    </rPh>
    <phoneticPr fontId="1"/>
  </si>
  <si>
    <t>交通・通信費</t>
    <rPh sb="0" eb="2">
      <t>コウツウ</t>
    </rPh>
    <rPh sb="3" eb="5">
      <t>ツウシン</t>
    </rPh>
    <rPh sb="5" eb="6">
      <t>ヒ</t>
    </rPh>
    <phoneticPr fontId="1"/>
  </si>
  <si>
    <t>教育費</t>
    <rPh sb="0" eb="2">
      <t>キョウイク</t>
    </rPh>
    <rPh sb="2" eb="3">
      <t>ヒ</t>
    </rPh>
    <phoneticPr fontId="1"/>
  </si>
  <si>
    <t>教養娯楽費</t>
    <rPh sb="0" eb="4">
      <t>キョウヨウゴラク</t>
    </rPh>
    <rPh sb="4" eb="5">
      <t>ヒ</t>
    </rPh>
    <phoneticPr fontId="1"/>
  </si>
  <si>
    <t>その他の消費支出</t>
    <rPh sb="2" eb="3">
      <t>タ</t>
    </rPh>
    <rPh sb="4" eb="8">
      <t>シシ</t>
    </rPh>
    <phoneticPr fontId="1"/>
  </si>
  <si>
    <t>主な変更点・補足説明</t>
    <rPh sb="0" eb="1">
      <t>オモ</t>
    </rPh>
    <rPh sb="2" eb="5">
      <t>ヘンコウテン</t>
    </rPh>
    <rPh sb="6" eb="8">
      <t>ホソク</t>
    </rPh>
    <rPh sb="8" eb="10">
      <t>セツメイ</t>
    </rPh>
    <phoneticPr fontId="1"/>
  </si>
  <si>
    <t>注１）名古屋市物価変動は、次頁の表を参照。</t>
    <rPh sb="0" eb="1">
      <t>チュウ</t>
    </rPh>
    <rPh sb="3" eb="7">
      <t>ナゴヤシ</t>
    </rPh>
    <rPh sb="7" eb="11">
      <t>ブッカヘンドウ</t>
    </rPh>
    <rPh sb="13" eb="15">
      <t>ジページ</t>
    </rPh>
    <rPh sb="16" eb="17">
      <t>ヒョウ</t>
    </rPh>
    <rPh sb="18" eb="20">
      <t>サンショウ</t>
    </rPh>
    <phoneticPr fontId="1"/>
  </si>
  <si>
    <t>　２）2024年10月の試算で、「理美容用品」の加算した品目（ヘアアイロン</t>
    <rPh sb="7" eb="8">
      <t>ネン</t>
    </rPh>
    <rPh sb="10" eb="11">
      <t>ガツ</t>
    </rPh>
    <rPh sb="12" eb="14">
      <t>シサン</t>
    </rPh>
    <rPh sb="17" eb="20">
      <t>リビヨウ</t>
    </rPh>
    <rPh sb="20" eb="21">
      <t>ヨウ</t>
    </rPh>
    <rPh sb="21" eb="22">
      <t>ヒン</t>
    </rPh>
    <rPh sb="24" eb="26">
      <t>カサン</t>
    </rPh>
    <rPh sb="28" eb="30">
      <t>ヒンモク</t>
    </rPh>
    <phoneticPr fontId="1"/>
  </si>
  <si>
    <t>＊各地域組織で改定した数字を直接入力した部分</t>
    <rPh sb="1" eb="4">
      <t>カクチイキ</t>
    </rPh>
    <rPh sb="4" eb="6">
      <t>ソシキ</t>
    </rPh>
    <rPh sb="7" eb="9">
      <t>カイテイ</t>
    </rPh>
    <rPh sb="11" eb="13">
      <t>スウジ</t>
    </rPh>
    <rPh sb="14" eb="16">
      <t>チョクセツ</t>
    </rPh>
    <rPh sb="16" eb="18">
      <t>ニュウリョク</t>
    </rPh>
    <rPh sb="20" eb="22">
      <t>ブブン</t>
    </rPh>
    <phoneticPr fontId="1"/>
  </si>
  <si>
    <t>＊＊2015年の数字に係数を掛けて自動的に算出した部分</t>
    <rPh sb="6" eb="7">
      <t>ネン</t>
    </rPh>
    <rPh sb="8" eb="10">
      <t>スウジ</t>
    </rPh>
    <rPh sb="11" eb="13">
      <t>ケイスウ</t>
    </rPh>
    <rPh sb="14" eb="15">
      <t>カ</t>
    </rPh>
    <rPh sb="17" eb="20">
      <t>ジドウテキ</t>
    </rPh>
    <rPh sb="21" eb="23">
      <t>サンシュツ</t>
    </rPh>
    <rPh sb="25" eb="27">
      <t>ブブン</t>
    </rPh>
    <phoneticPr fontId="1"/>
  </si>
  <si>
    <t>＊＊＊中澤が試算した部分</t>
    <rPh sb="3" eb="5">
      <t>ナカザワ</t>
    </rPh>
    <rPh sb="6" eb="8">
      <t>シサン</t>
    </rPh>
    <rPh sb="10" eb="12">
      <t>ブブン</t>
    </rPh>
    <phoneticPr fontId="1"/>
  </si>
  <si>
    <t>外食・昼食＊</t>
    <phoneticPr fontId="1"/>
  </si>
  <si>
    <t>外食・会食＊</t>
    <phoneticPr fontId="1"/>
  </si>
  <si>
    <t>家での食事＊＊＊</t>
    <phoneticPr fontId="1"/>
  </si>
  <si>
    <t>廃棄分＊＊＊</t>
    <phoneticPr fontId="1"/>
  </si>
  <si>
    <t>家賃（共益費除く）＊</t>
    <rPh sb="0" eb="2">
      <t>ヤチン</t>
    </rPh>
    <rPh sb="3" eb="6">
      <t>キョウエキヒ</t>
    </rPh>
    <rPh sb="6" eb="7">
      <t>ノゾ</t>
    </rPh>
    <phoneticPr fontId="1"/>
  </si>
  <si>
    <t>クリーニング代＊</t>
    <rPh sb="6" eb="7">
      <t>ダイ</t>
    </rPh>
    <phoneticPr fontId="1"/>
  </si>
  <si>
    <t>交通費（通勤定期）＊</t>
    <rPh sb="0" eb="3">
      <t>コウツウヒ</t>
    </rPh>
    <rPh sb="4" eb="6">
      <t>ツウキン</t>
    </rPh>
    <rPh sb="6" eb="8">
      <t>テイキ</t>
    </rPh>
    <phoneticPr fontId="1"/>
  </si>
  <si>
    <t>自転車＊</t>
    <rPh sb="0" eb="3">
      <t>ジテンシャ</t>
    </rPh>
    <phoneticPr fontId="1"/>
  </si>
  <si>
    <t>携帯ゲーム機等＊</t>
    <phoneticPr fontId="1"/>
  </si>
  <si>
    <t>定額制コンテンツ＊</t>
    <rPh sb="0" eb="3">
      <t>テイガクセイ</t>
    </rPh>
    <phoneticPr fontId="1"/>
  </si>
  <si>
    <t>日帰り行楽＊</t>
    <rPh sb="0" eb="2">
      <t>ヒガエ</t>
    </rPh>
    <rPh sb="3" eb="5">
      <t>コウラク</t>
    </rPh>
    <phoneticPr fontId="1"/>
  </si>
  <si>
    <t>１泊以上の旅行＊</t>
    <rPh sb="1" eb="2">
      <t>パク</t>
    </rPh>
    <rPh sb="2" eb="4">
      <t>イジョウ</t>
    </rPh>
    <rPh sb="5" eb="7">
      <t>リョコウ</t>
    </rPh>
    <phoneticPr fontId="1"/>
  </si>
  <si>
    <t>ショッピング・鑑賞・スポーツ＊</t>
    <rPh sb="7" eb="9">
      <t>カンショウ</t>
    </rPh>
    <phoneticPr fontId="1"/>
  </si>
  <si>
    <t>ＮＨＫ受信料（地上契約）＊</t>
    <rPh sb="7" eb="9">
      <t>チジョウ</t>
    </rPh>
    <rPh sb="9" eb="11">
      <t>ケイヤク</t>
    </rPh>
    <phoneticPr fontId="1"/>
  </si>
  <si>
    <t>理美容用品＊</t>
    <phoneticPr fontId="1"/>
  </si>
  <si>
    <t>　（冠婚葬祭）＊</t>
    <rPh sb="2" eb="6">
      <t>カンコンソウサイ</t>
    </rPh>
    <phoneticPr fontId="1"/>
  </si>
  <si>
    <t>　（賃貸住宅の共益費・管理費）＊</t>
    <rPh sb="2" eb="6">
      <t>チンタイジュウタク</t>
    </rPh>
    <rPh sb="7" eb="10">
      <t>キョウエキヒ</t>
    </rPh>
    <rPh sb="11" eb="14">
      <t>カンリヒ</t>
    </rPh>
    <phoneticPr fontId="1"/>
  </si>
  <si>
    <t>　（労働組合費）＊</t>
    <rPh sb="2" eb="7">
      <t>ロウドウクミアイヒ</t>
    </rPh>
    <phoneticPr fontId="1"/>
  </si>
  <si>
    <t>所得税＊</t>
    <phoneticPr fontId="1"/>
  </si>
  <si>
    <t>住民税＊</t>
    <phoneticPr fontId="1"/>
  </si>
  <si>
    <t>社会保険料＊</t>
    <phoneticPr fontId="1"/>
  </si>
  <si>
    <t>光熱・水道費＊＊</t>
    <rPh sb="0" eb="2">
      <t>コウネツ</t>
    </rPh>
    <rPh sb="3" eb="5">
      <t>スイドウ</t>
    </rPh>
    <rPh sb="5" eb="6">
      <t>ヒ</t>
    </rPh>
    <phoneticPr fontId="1"/>
  </si>
  <si>
    <t>設備機器・家事用耐久財・冷暖房機器＊＊</t>
    <rPh sb="0" eb="4">
      <t>セツビキキ</t>
    </rPh>
    <rPh sb="5" eb="8">
      <t>カジヨウ</t>
    </rPh>
    <rPh sb="12" eb="15">
      <t>レイダンボウ</t>
    </rPh>
    <rPh sb="15" eb="17">
      <t>キキ</t>
    </rPh>
    <phoneticPr fontId="1"/>
  </si>
  <si>
    <t>家具・室内装備品・寝具類＊＊</t>
    <rPh sb="0" eb="2">
      <t>カグ</t>
    </rPh>
    <rPh sb="5" eb="7">
      <t>ソウビ</t>
    </rPh>
    <rPh sb="9" eb="11">
      <t>シング</t>
    </rPh>
    <rPh sb="11" eb="12">
      <t>ルイ</t>
    </rPh>
    <phoneticPr fontId="1"/>
  </si>
  <si>
    <t>家事雑貨＊＊</t>
    <phoneticPr fontId="1"/>
  </si>
  <si>
    <t>家事用消耗品＊＊</t>
    <phoneticPr fontId="1"/>
  </si>
  <si>
    <t>被服・履物＊＊</t>
    <rPh sb="0" eb="2">
      <t>ヒフク</t>
    </rPh>
    <rPh sb="3" eb="5">
      <t>ハキモノ</t>
    </rPh>
    <phoneticPr fontId="1"/>
  </si>
  <si>
    <t>保健医療費＊＊</t>
    <rPh sb="0" eb="2">
      <t>ホケン</t>
    </rPh>
    <rPh sb="1" eb="2">
      <t>ケン</t>
    </rPh>
    <rPh sb="2" eb="5">
      <t>イリョウヒ</t>
    </rPh>
    <phoneticPr fontId="1"/>
  </si>
  <si>
    <t>通信費＊＊</t>
    <rPh sb="0" eb="3">
      <t>ツウシンヒ</t>
    </rPh>
    <phoneticPr fontId="1"/>
  </si>
  <si>
    <t>教養娯楽耐久財・教養娯楽用品等（テレビ・ノートPC・USB/インターネット接続料・水着）＊＊</t>
    <rPh sb="14" eb="15">
      <t>トウ</t>
    </rPh>
    <rPh sb="37" eb="40">
      <t>セツゾクリョウ</t>
    </rPh>
    <rPh sb="41" eb="43">
      <t>ミズギ</t>
    </rPh>
    <phoneticPr fontId="1"/>
  </si>
  <si>
    <t>理美容サービス＊＊</t>
    <phoneticPr fontId="1"/>
  </si>
  <si>
    <t>身の回り用品＊＊</t>
    <phoneticPr fontId="1"/>
  </si>
  <si>
    <t>３）各費目名の記号（＊、＊＊、＊＊＊）の説明</t>
    <rPh sb="2" eb="3">
      <t>カク</t>
    </rPh>
    <rPh sb="3" eb="5">
      <t>ヒモク</t>
    </rPh>
    <rPh sb="5" eb="6">
      <t>メイ</t>
    </rPh>
    <rPh sb="7" eb="9">
      <t>キゴウ</t>
    </rPh>
    <rPh sb="20" eb="22">
      <t>セツメイ</t>
    </rPh>
    <phoneticPr fontId="1"/>
  </si>
  <si>
    <t>物価変動は、教養娯楽耐久財の係数で代表させた。</t>
    <rPh sb="0" eb="2">
      <t>ブッカ</t>
    </rPh>
    <rPh sb="2" eb="4">
      <t>ヘンドウ</t>
    </rPh>
    <phoneticPr fontId="1"/>
  </si>
  <si>
    <t>別表１　2024年改定版の作業表ー愛知県最低生計費試算(若年単身世帯、名古屋市）、2026年6月3日訂正　</t>
    <rPh sb="0" eb="2">
      <t>ベッピョウ</t>
    </rPh>
    <rPh sb="29" eb="32">
      <t>アイチケン</t>
    </rPh>
    <rPh sb="32" eb="37">
      <t>サイテイセイケイヒ</t>
    </rPh>
    <rPh sb="37" eb="39">
      <t>シサン</t>
    </rPh>
    <rPh sb="41" eb="43">
      <t>タンシン</t>
    </rPh>
    <rPh sb="43" eb="45">
      <t>セタイ</t>
    </rPh>
    <rPh sb="47" eb="48">
      <t>ガツ</t>
    </rPh>
    <rPh sb="49" eb="50">
      <t>ニチ</t>
    </rPh>
    <phoneticPr fontId="1"/>
  </si>
  <si>
    <t>光熱・水道</t>
    <rPh sb="0" eb="2">
      <t>コウネツ</t>
    </rPh>
    <rPh sb="3" eb="5">
      <t>スイドウ</t>
    </rPh>
    <phoneticPr fontId="1"/>
  </si>
  <si>
    <t>家具・家事用品</t>
    <rPh sb="0" eb="2">
      <t>カグ</t>
    </rPh>
    <rPh sb="3" eb="5">
      <t>カジ</t>
    </rPh>
    <rPh sb="5" eb="7">
      <t>ヨウヒン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</si>
</sst>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_ "/>
    <numFmt numFmtId="178" formatCode="@\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HGｺﾞｼｯｸM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HGｺﾞｼｯｸM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4659260841701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8" fillId="0" borderId="0" xfId="0" applyNumberFormat="1" applyFont="1">
      <alignment vertical="center"/>
    </xf>
    <xf numFmtId="0" fontId="7" fillId="0" borderId="5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11" fillId="0" borderId="0" xfId="0" applyNumberFormat="1" applyFont="1">
      <alignment vertical="center"/>
    </xf>
    <xf numFmtId="55" fontId="8" fillId="0" borderId="0" xfId="0" applyNumberFormat="1" applyFo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76" fontId="15" fillId="0" borderId="0" xfId="0" applyNumberFormat="1" applyFont="1">
      <alignment vertical="center"/>
    </xf>
    <xf numFmtId="0" fontId="8" fillId="0" borderId="2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38" fontId="11" fillId="2" borderId="16" xfId="1" applyFont="1" applyFill="1" applyBorder="1">
      <alignment vertical="center"/>
    </xf>
    <xf numFmtId="38" fontId="11" fillId="2" borderId="36" xfId="1" applyFont="1" applyFill="1" applyBorder="1">
      <alignment vertical="center"/>
    </xf>
    <xf numFmtId="38" fontId="11" fillId="2" borderId="15" xfId="1" applyFont="1" applyFill="1" applyBorder="1">
      <alignment vertical="center"/>
    </xf>
    <xf numFmtId="178" fontId="14" fillId="0" borderId="20" xfId="0" applyNumberFormat="1" applyFont="1" applyBorder="1" applyAlignment="1">
      <alignment horizontal="right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38" fontId="11" fillId="0" borderId="20" xfId="1" applyFont="1" applyFill="1" applyBorder="1">
      <alignment vertical="center"/>
    </xf>
    <xf numFmtId="38" fontId="11" fillId="0" borderId="23" xfId="1" applyFont="1" applyFill="1" applyBorder="1">
      <alignment vertical="center"/>
    </xf>
    <xf numFmtId="0" fontId="11" fillId="0" borderId="17" xfId="0" applyFont="1" applyBorder="1">
      <alignment vertical="center"/>
    </xf>
    <xf numFmtId="38" fontId="11" fillId="0" borderId="3" xfId="1" applyFont="1" applyFill="1" applyBorder="1">
      <alignment vertical="center"/>
    </xf>
    <xf numFmtId="38" fontId="11" fillId="0" borderId="24" xfId="1" applyFont="1" applyFill="1" applyBorder="1">
      <alignment vertical="center"/>
    </xf>
    <xf numFmtId="38" fontId="11" fillId="2" borderId="20" xfId="1" applyFont="1" applyFill="1" applyBorder="1">
      <alignment vertical="center"/>
    </xf>
    <xf numFmtId="38" fontId="11" fillId="2" borderId="23" xfId="1" applyFont="1" applyFill="1" applyBorder="1">
      <alignment vertical="center"/>
    </xf>
    <xf numFmtId="38" fontId="11" fillId="2" borderId="21" xfId="1" applyFont="1" applyFill="1" applyBorder="1">
      <alignment vertical="center"/>
    </xf>
    <xf numFmtId="0" fontId="11" fillId="0" borderId="19" xfId="0" applyFont="1" applyBorder="1" applyAlignment="1">
      <alignment horizontal="center" vertical="center"/>
    </xf>
    <xf numFmtId="38" fontId="11" fillId="0" borderId="20" xfId="1" applyFont="1" applyBorder="1">
      <alignment vertical="center"/>
    </xf>
    <xf numFmtId="38" fontId="11" fillId="0" borderId="23" xfId="1" applyFont="1" applyBorder="1">
      <alignment vertical="center"/>
    </xf>
    <xf numFmtId="38" fontId="11" fillId="2" borderId="3" xfId="1" applyFont="1" applyFill="1" applyBorder="1">
      <alignment vertical="center"/>
    </xf>
    <xf numFmtId="38" fontId="11" fillId="2" borderId="24" xfId="1" applyFont="1" applyFill="1" applyBorder="1">
      <alignment vertical="center"/>
    </xf>
    <xf numFmtId="38" fontId="14" fillId="2" borderId="22" xfId="1" applyFont="1" applyFill="1" applyBorder="1">
      <alignment vertical="center"/>
    </xf>
    <xf numFmtId="38" fontId="14" fillId="2" borderId="21" xfId="1" applyFont="1" applyFill="1" applyBorder="1">
      <alignment vertical="center"/>
    </xf>
    <xf numFmtId="38" fontId="11" fillId="2" borderId="22" xfId="1" applyFont="1" applyFill="1" applyBorder="1">
      <alignment vertical="center"/>
    </xf>
    <xf numFmtId="0" fontId="12" fillId="0" borderId="20" xfId="0" applyFont="1" applyBorder="1">
      <alignment vertical="center"/>
    </xf>
    <xf numFmtId="38" fontId="11" fillId="0" borderId="21" xfId="1" applyFont="1" applyBorder="1">
      <alignment vertical="center"/>
    </xf>
    <xf numFmtId="178" fontId="14" fillId="0" borderId="52" xfId="0" applyNumberFormat="1" applyFont="1" applyBorder="1" applyAlignment="1">
      <alignment horizontal="right"/>
    </xf>
    <xf numFmtId="177" fontId="8" fillId="0" borderId="52" xfId="0" applyNumberFormat="1" applyFont="1" applyBorder="1">
      <alignment vertical="center"/>
    </xf>
    <xf numFmtId="38" fontId="11" fillId="0" borderId="4" xfId="1" applyFont="1" applyBorder="1">
      <alignment vertical="center"/>
    </xf>
    <xf numFmtId="38" fontId="11" fillId="0" borderId="48" xfId="1" applyFont="1" applyBorder="1">
      <alignment vertical="center"/>
    </xf>
    <xf numFmtId="178" fontId="14" fillId="0" borderId="0" xfId="0" applyNumberFormat="1" applyFont="1" applyAlignment="1">
      <alignment horizontal="right"/>
    </xf>
    <xf numFmtId="0" fontId="11" fillId="0" borderId="17" xfId="0" applyFont="1" applyBorder="1" applyAlignment="1">
      <alignment horizontal="center" vertical="center"/>
    </xf>
    <xf numFmtId="38" fontId="11" fillId="0" borderId="3" xfId="1" applyFont="1" applyBorder="1">
      <alignment vertical="center"/>
    </xf>
    <xf numFmtId="38" fontId="11" fillId="0" borderId="49" xfId="1" applyFont="1" applyBorder="1">
      <alignment vertical="center"/>
    </xf>
    <xf numFmtId="38" fontId="11" fillId="2" borderId="28" xfId="1" applyFont="1" applyFill="1" applyBorder="1">
      <alignment vertical="center"/>
    </xf>
    <xf numFmtId="38" fontId="11" fillId="2" borderId="29" xfId="1" applyFont="1" applyFill="1" applyBorder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3" borderId="20" xfId="0" applyFont="1" applyFill="1" applyBorder="1">
      <alignment vertical="center"/>
    </xf>
    <xf numFmtId="38" fontId="11" fillId="3" borderId="3" xfId="1" applyFont="1" applyFill="1" applyBorder="1">
      <alignment vertical="center"/>
    </xf>
    <xf numFmtId="38" fontId="11" fillId="3" borderId="48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11" fillId="0" borderId="20" xfId="0" applyFont="1" applyBorder="1" applyAlignment="1">
      <alignment vertical="center" wrapText="1"/>
    </xf>
    <xf numFmtId="38" fontId="14" fillId="0" borderId="20" xfId="1" applyFont="1" applyFill="1" applyBorder="1">
      <alignment vertical="center"/>
    </xf>
    <xf numFmtId="0" fontId="11" fillId="0" borderId="2" xfId="0" applyFont="1" applyBorder="1">
      <alignment vertical="center"/>
    </xf>
    <xf numFmtId="0" fontId="11" fillId="0" borderId="47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38" fontId="11" fillId="0" borderId="22" xfId="1" applyFont="1" applyFill="1" applyBorder="1">
      <alignment vertical="center"/>
    </xf>
    <xf numFmtId="0" fontId="11" fillId="0" borderId="46" xfId="0" applyFont="1" applyBorder="1" applyAlignment="1">
      <alignment horizontal="left" vertical="center"/>
    </xf>
    <xf numFmtId="38" fontId="11" fillId="0" borderId="22" xfId="1" applyFont="1" applyBorder="1">
      <alignment vertical="center"/>
    </xf>
    <xf numFmtId="38" fontId="11" fillId="0" borderId="21" xfId="1" applyFont="1" applyFill="1" applyBorder="1">
      <alignment vertical="center"/>
    </xf>
    <xf numFmtId="0" fontId="11" fillId="0" borderId="4" xfId="0" applyFont="1" applyBorder="1" applyAlignment="1">
      <alignment horizontal="left" vertical="center"/>
    </xf>
    <xf numFmtId="38" fontId="11" fillId="0" borderId="28" xfId="1" applyFont="1" applyBorder="1">
      <alignment vertical="center"/>
    </xf>
    <xf numFmtId="38" fontId="11" fillId="0" borderId="27" xfId="1" applyFont="1" applyBorder="1">
      <alignment vertical="center"/>
    </xf>
    <xf numFmtId="38" fontId="11" fillId="0" borderId="24" xfId="1" applyFont="1" applyBorder="1">
      <alignment vertical="center"/>
    </xf>
    <xf numFmtId="38" fontId="11" fillId="0" borderId="28" xfId="1" applyFont="1" applyFill="1" applyBorder="1">
      <alignment vertical="center"/>
    </xf>
    <xf numFmtId="38" fontId="11" fillId="0" borderId="27" xfId="1" applyFont="1" applyFill="1" applyBorder="1">
      <alignment vertical="center"/>
    </xf>
    <xf numFmtId="38" fontId="11" fillId="2" borderId="10" xfId="1" applyFont="1" applyFill="1" applyBorder="1">
      <alignment vertical="center"/>
    </xf>
    <xf numFmtId="38" fontId="11" fillId="2" borderId="9" xfId="1" applyFont="1" applyFill="1" applyBorder="1">
      <alignment vertical="center"/>
    </xf>
    <xf numFmtId="0" fontId="11" fillId="0" borderId="31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38" fontId="11" fillId="0" borderId="16" xfId="1" applyFont="1" applyBorder="1">
      <alignment vertical="center"/>
    </xf>
    <xf numFmtId="38" fontId="11" fillId="0" borderId="36" xfId="1" applyFont="1" applyBorder="1">
      <alignment vertical="center"/>
    </xf>
    <xf numFmtId="0" fontId="11" fillId="0" borderId="4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39" xfId="0" applyFont="1" applyBorder="1">
      <alignment vertical="center"/>
    </xf>
    <xf numFmtId="38" fontId="11" fillId="0" borderId="43" xfId="1" applyFont="1" applyBorder="1">
      <alignment vertical="center"/>
    </xf>
    <xf numFmtId="38" fontId="11" fillId="0" borderId="13" xfId="1" applyFont="1" applyBorder="1">
      <alignment vertical="center"/>
    </xf>
    <xf numFmtId="38" fontId="14" fillId="0" borderId="18" xfId="1" applyFont="1" applyBorder="1">
      <alignment vertical="center"/>
    </xf>
    <xf numFmtId="38" fontId="11" fillId="0" borderId="35" xfId="1" applyFont="1" applyBorder="1">
      <alignment vertical="center"/>
    </xf>
    <xf numFmtId="38" fontId="11" fillId="0" borderId="15" xfId="1" applyFont="1" applyBorder="1">
      <alignment vertical="center"/>
    </xf>
    <xf numFmtId="38" fontId="14" fillId="0" borderId="2" xfId="1" applyFont="1" applyBorder="1">
      <alignment vertical="center"/>
    </xf>
    <xf numFmtId="38" fontId="14" fillId="0" borderId="29" xfId="1" applyFont="1" applyBorder="1">
      <alignment vertical="center"/>
    </xf>
    <xf numFmtId="38" fontId="11" fillId="0" borderId="25" xfId="1" applyFont="1" applyBorder="1">
      <alignment vertical="center"/>
    </xf>
    <xf numFmtId="176" fontId="12" fillId="0" borderId="0" xfId="0" applyNumberFormat="1" applyFont="1">
      <alignment vertical="center"/>
    </xf>
    <xf numFmtId="0" fontId="13" fillId="0" borderId="0" xfId="0" applyFont="1">
      <alignment vertical="center"/>
    </xf>
    <xf numFmtId="177" fontId="11" fillId="0" borderId="20" xfId="0" applyNumberFormat="1" applyFont="1" applyBorder="1">
      <alignment vertical="center"/>
    </xf>
    <xf numFmtId="0" fontId="9" fillId="0" borderId="20" xfId="0" applyFont="1" applyBorder="1">
      <alignment vertical="center"/>
    </xf>
    <xf numFmtId="0" fontId="8" fillId="0" borderId="42" xfId="0" applyFont="1" applyBorder="1" applyAlignment="1">
      <alignment horizontal="center" vertical="center"/>
    </xf>
    <xf numFmtId="38" fontId="11" fillId="5" borderId="3" xfId="1" applyFont="1" applyFill="1" applyBorder="1">
      <alignment vertical="center"/>
    </xf>
    <xf numFmtId="38" fontId="11" fillId="5" borderId="48" xfId="1" applyFont="1" applyFill="1" applyBorder="1">
      <alignment vertical="center"/>
    </xf>
    <xf numFmtId="38" fontId="11" fillId="5" borderId="21" xfId="1" applyFont="1" applyFill="1" applyBorder="1">
      <alignment vertical="center"/>
    </xf>
    <xf numFmtId="0" fontId="16" fillId="0" borderId="0" xfId="0" applyFont="1">
      <alignment vertical="center"/>
    </xf>
    <xf numFmtId="176" fontId="17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9" fillId="0" borderId="19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4" xfId="0" applyFont="1" applyBorder="1">
      <alignment vertical="center"/>
    </xf>
    <xf numFmtId="38" fontId="18" fillId="0" borderId="20" xfId="1" applyFont="1" applyBorder="1">
      <alignment vertical="center"/>
    </xf>
    <xf numFmtId="38" fontId="18" fillId="0" borderId="23" xfId="1" applyFont="1" applyBorder="1">
      <alignment vertical="center"/>
    </xf>
    <xf numFmtId="38" fontId="9" fillId="0" borderId="22" xfId="1" applyFont="1" applyBorder="1">
      <alignment vertical="center"/>
    </xf>
    <xf numFmtId="38" fontId="9" fillId="0" borderId="21" xfId="1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0" xfId="0" quotePrefix="1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38" fontId="18" fillId="2" borderId="16" xfId="1" applyFont="1" applyFill="1" applyBorder="1">
      <alignment vertical="center"/>
    </xf>
    <xf numFmtId="38" fontId="18" fillId="2" borderId="36" xfId="1" applyFont="1" applyFill="1" applyBorder="1">
      <alignment vertical="center"/>
    </xf>
    <xf numFmtId="38" fontId="18" fillId="2" borderId="39" xfId="1" applyFont="1" applyFill="1" applyBorder="1">
      <alignment vertical="center"/>
    </xf>
    <xf numFmtId="38" fontId="18" fillId="2" borderId="41" xfId="1" applyFont="1" applyFill="1" applyBorder="1">
      <alignment vertical="center"/>
    </xf>
    <xf numFmtId="38" fontId="9" fillId="2" borderId="35" xfId="1" applyFont="1" applyFill="1" applyBorder="1">
      <alignment vertical="center"/>
    </xf>
    <xf numFmtId="38" fontId="9" fillId="2" borderId="36" xfId="1" applyFont="1" applyFill="1" applyBorder="1">
      <alignment vertical="center"/>
    </xf>
    <xf numFmtId="38" fontId="9" fillId="2" borderId="40" xfId="1" applyFont="1" applyFill="1" applyBorder="1">
      <alignment vertical="center"/>
    </xf>
    <xf numFmtId="38" fontId="9" fillId="2" borderId="41" xfId="1" applyFont="1" applyFill="1" applyBorder="1">
      <alignment vertical="center"/>
    </xf>
    <xf numFmtId="38" fontId="9" fillId="2" borderId="8" xfId="1" applyFont="1" applyFill="1" applyBorder="1">
      <alignment vertical="center"/>
    </xf>
    <xf numFmtId="38" fontId="9" fillId="2" borderId="9" xfId="1" applyFont="1" applyFill="1" applyBorder="1">
      <alignment vertical="center"/>
    </xf>
    <xf numFmtId="38" fontId="9" fillId="2" borderId="31" xfId="1" applyFont="1" applyFill="1" applyBorder="1">
      <alignment vertical="center"/>
    </xf>
    <xf numFmtId="38" fontId="9" fillId="2" borderId="32" xfId="1" applyFont="1" applyFill="1" applyBorder="1">
      <alignment vertical="center"/>
    </xf>
    <xf numFmtId="38" fontId="9" fillId="4" borderId="8" xfId="1" applyFont="1" applyFill="1" applyBorder="1">
      <alignment vertical="center"/>
    </xf>
    <xf numFmtId="38" fontId="9" fillId="4" borderId="11" xfId="1" applyFont="1" applyFill="1" applyBorder="1">
      <alignment vertical="center"/>
    </xf>
    <xf numFmtId="38" fontId="18" fillId="2" borderId="10" xfId="1" applyFont="1" applyFill="1" applyBorder="1">
      <alignment vertical="center"/>
    </xf>
    <xf numFmtId="38" fontId="18" fillId="2" borderId="11" xfId="1" applyFont="1" applyFill="1" applyBorder="1">
      <alignment vertical="center"/>
    </xf>
    <xf numFmtId="38" fontId="11" fillId="0" borderId="19" xfId="1" applyFont="1" applyFill="1" applyBorder="1">
      <alignment vertical="center"/>
    </xf>
    <xf numFmtId="0" fontId="13" fillId="0" borderId="46" xfId="0" applyFont="1" applyBorder="1" applyAlignment="1">
      <alignment horizontal="left" vertical="center"/>
    </xf>
    <xf numFmtId="38" fontId="11" fillId="0" borderId="48" xfId="1" applyFont="1" applyFill="1" applyBorder="1">
      <alignment vertical="center"/>
    </xf>
    <xf numFmtId="38" fontId="11" fillId="5" borderId="22" xfId="1" applyFont="1" applyFill="1" applyBorder="1">
      <alignment vertical="center"/>
    </xf>
    <xf numFmtId="38" fontId="11" fillId="5" borderId="23" xfId="1" applyFont="1" applyFill="1" applyBorder="1">
      <alignment vertical="center"/>
    </xf>
    <xf numFmtId="38" fontId="14" fillId="0" borderId="22" xfId="1" applyFont="1" applyFill="1" applyBorder="1">
      <alignment vertical="center"/>
    </xf>
    <xf numFmtId="38" fontId="14" fillId="0" borderId="19" xfId="1" applyFont="1" applyFill="1" applyBorder="1">
      <alignment vertical="center"/>
    </xf>
    <xf numFmtId="38" fontId="11" fillId="0" borderId="50" xfId="1" applyFont="1" applyFill="1" applyBorder="1">
      <alignment vertical="center"/>
    </xf>
    <xf numFmtId="38" fontId="11" fillId="0" borderId="51" xfId="1" applyFont="1" applyFill="1" applyBorder="1">
      <alignment vertical="center"/>
    </xf>
    <xf numFmtId="38" fontId="11" fillId="0" borderId="5" xfId="1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2F742675-311A-4CFF-BDD6-06AD05F39661}"/>
    <cellStyle name="標準" xfId="0" builtinId="0"/>
    <cellStyle name="標準 10" xfId="3" xr:uid="{31558D33-2E37-465F-9F14-A2AF06DBA8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C02D-980D-417A-B3C7-092765BFF626}">
  <sheetPr>
    <pageSetUpPr fitToPage="1"/>
  </sheetPr>
  <dimension ref="A1:K65"/>
  <sheetViews>
    <sheetView tabSelected="1" workbookViewId="0">
      <selection activeCell="B1" sqref="B1"/>
    </sheetView>
  </sheetViews>
  <sheetFormatPr defaultRowHeight="18" x14ac:dyDescent="0.45"/>
  <cols>
    <col min="1" max="1" width="9.5" style="1" customWidth="1"/>
    <col min="2" max="2" width="28.09765625" style="1" customWidth="1"/>
    <col min="3" max="3" width="8.5" style="1" customWidth="1"/>
    <col min="4" max="4" width="7.8984375" style="1" customWidth="1"/>
    <col min="5" max="5" width="6.8984375" style="2" customWidth="1"/>
    <col min="6" max="6" width="9.5" style="1" customWidth="1"/>
    <col min="7" max="7" width="26.296875" style="1" customWidth="1"/>
    <col min="8" max="8" width="8.19921875" customWidth="1"/>
    <col min="9" max="9" width="8.09765625" customWidth="1"/>
    <col min="10" max="10" width="39.19921875" customWidth="1"/>
    <col min="11" max="11" width="8" customWidth="1"/>
    <col min="12" max="13" width="8.796875" customWidth="1"/>
    <col min="16" max="16" width="8.796875" customWidth="1"/>
  </cols>
  <sheetData>
    <row r="1" spans="1:11" ht="22.2" x14ac:dyDescent="0.45">
      <c r="B1" s="9" t="s">
        <v>163</v>
      </c>
    </row>
    <row r="2" spans="1:11" x14ac:dyDescent="0.45">
      <c r="B2" s="3"/>
    </row>
    <row r="3" spans="1:11" s="5" customFormat="1" ht="23.4" customHeight="1" thickBot="1" x14ac:dyDescent="0.5">
      <c r="A3" s="4" t="s">
        <v>26</v>
      </c>
      <c r="B3" s="10"/>
      <c r="C3" s="10"/>
      <c r="D3" s="10" t="s">
        <v>45</v>
      </c>
      <c r="E3" s="11"/>
      <c r="F3" s="109" t="s">
        <v>107</v>
      </c>
      <c r="G3" s="10"/>
      <c r="H3" s="12" t="s">
        <v>30</v>
      </c>
      <c r="I3" s="10" t="s">
        <v>45</v>
      </c>
    </row>
    <row r="4" spans="1:11" s="5" customFormat="1" ht="31.8" customHeight="1" thickBot="1" x14ac:dyDescent="0.5">
      <c r="A4" s="139"/>
      <c r="B4" s="157"/>
      <c r="C4" s="13" t="s">
        <v>104</v>
      </c>
      <c r="D4" s="14" t="s">
        <v>105</v>
      </c>
      <c r="E4" s="99" t="s">
        <v>27</v>
      </c>
      <c r="F4" s="139"/>
      <c r="G4" s="157"/>
      <c r="H4" s="13" t="s">
        <v>104</v>
      </c>
      <c r="I4" s="14" t="s">
        <v>105</v>
      </c>
      <c r="J4" s="94" t="s">
        <v>123</v>
      </c>
      <c r="K4" s="110"/>
    </row>
    <row r="5" spans="1:11" s="5" customFormat="1" ht="18.600000000000001" thickBot="1" x14ac:dyDescent="0.5">
      <c r="A5" s="141" t="s">
        <v>0</v>
      </c>
      <c r="B5" s="142"/>
      <c r="C5" s="126">
        <f>C6+C11+C13+C14+C19+C22+C24+C28+C29+C37</f>
        <v>163082.91999999998</v>
      </c>
      <c r="D5" s="127">
        <v>163213</v>
      </c>
      <c r="E5" s="15" t="s">
        <v>31</v>
      </c>
      <c r="F5" s="141" t="s">
        <v>0</v>
      </c>
      <c r="G5" s="142"/>
      <c r="H5" s="126">
        <f>H6+H11+H13+H14+H19+H22+H24+H28+H29+H37</f>
        <v>192704.14369684999</v>
      </c>
      <c r="I5" s="127">
        <f>I6+I11+I13+I14+I19+I22+I24+I28+I29+I37</f>
        <v>187659.40445776863</v>
      </c>
    </row>
    <row r="6" spans="1:11" s="5" customFormat="1" x14ac:dyDescent="0.45">
      <c r="A6" s="158" t="s">
        <v>115</v>
      </c>
      <c r="B6" s="159"/>
      <c r="C6" s="18">
        <f t="shared" ref="C6:D6" si="0">C7+C8+C9+C10</f>
        <v>38457</v>
      </c>
      <c r="D6" s="19">
        <f t="shared" si="0"/>
        <v>31711</v>
      </c>
      <c r="E6" s="11"/>
      <c r="F6" s="158" t="s">
        <v>115</v>
      </c>
      <c r="G6" s="159"/>
      <c r="H6" s="18">
        <f t="shared" ref="H6:I6" si="1">H7+H8+H9+H10</f>
        <v>53603</v>
      </c>
      <c r="I6" s="20">
        <f t="shared" si="1"/>
        <v>42375</v>
      </c>
    </row>
    <row r="7" spans="1:11" s="5" customFormat="1" x14ac:dyDescent="0.45">
      <c r="A7" s="22"/>
      <c r="B7" s="23" t="s">
        <v>1</v>
      </c>
      <c r="C7" s="24">
        <v>22340</v>
      </c>
      <c r="D7" s="25">
        <v>18296</v>
      </c>
      <c r="E7" s="11"/>
      <c r="F7" s="22"/>
      <c r="G7" s="23" t="s">
        <v>131</v>
      </c>
      <c r="H7" s="63">
        <v>32003</v>
      </c>
      <c r="I7" s="66">
        <v>26071</v>
      </c>
    </row>
    <row r="8" spans="1:11" s="5" customFormat="1" x14ac:dyDescent="0.45">
      <c r="A8" s="22"/>
      <c r="B8" s="23" t="s">
        <v>2</v>
      </c>
      <c r="C8" s="24">
        <v>10000</v>
      </c>
      <c r="D8" s="25">
        <v>5000</v>
      </c>
      <c r="E8" s="11"/>
      <c r="F8" s="22"/>
      <c r="G8" s="23" t="s">
        <v>129</v>
      </c>
      <c r="H8" s="63">
        <v>12000</v>
      </c>
      <c r="I8" s="25">
        <v>6000</v>
      </c>
      <c r="J8" s="91" t="s">
        <v>83</v>
      </c>
      <c r="K8" s="91"/>
    </row>
    <row r="9" spans="1:11" s="5" customFormat="1" x14ac:dyDescent="0.45">
      <c r="A9" s="22"/>
      <c r="B9" s="23" t="s">
        <v>3</v>
      </c>
      <c r="C9" s="24">
        <v>5000</v>
      </c>
      <c r="D9" s="25">
        <v>7500</v>
      </c>
      <c r="E9" s="11"/>
      <c r="F9" s="22"/>
      <c r="G9" s="23" t="s">
        <v>130</v>
      </c>
      <c r="H9" s="128">
        <v>8000</v>
      </c>
      <c r="I9" s="28">
        <v>9000</v>
      </c>
      <c r="J9" s="91" t="s">
        <v>84</v>
      </c>
      <c r="K9" s="91"/>
    </row>
    <row r="10" spans="1:11" s="5" customFormat="1" x14ac:dyDescent="0.45">
      <c r="A10" s="26"/>
      <c r="B10" s="23" t="s">
        <v>4</v>
      </c>
      <c r="C10" s="27">
        <v>1117</v>
      </c>
      <c r="D10" s="28">
        <v>915</v>
      </c>
      <c r="E10" s="11"/>
      <c r="F10" s="26"/>
      <c r="G10" s="23" t="s">
        <v>132</v>
      </c>
      <c r="H10" s="63">
        <v>1600</v>
      </c>
      <c r="I10" s="25">
        <v>1304</v>
      </c>
      <c r="J10" s="91"/>
      <c r="K10" s="91"/>
    </row>
    <row r="11" spans="1:11" s="5" customFormat="1" x14ac:dyDescent="0.45">
      <c r="A11" s="155" t="s">
        <v>5</v>
      </c>
      <c r="B11" s="156"/>
      <c r="C11" s="29">
        <f t="shared" ref="C11:D11" si="2">C12</f>
        <v>45000</v>
      </c>
      <c r="D11" s="30">
        <f t="shared" si="2"/>
        <v>45000</v>
      </c>
      <c r="E11" s="11"/>
      <c r="F11" s="155" t="s">
        <v>5</v>
      </c>
      <c r="G11" s="156"/>
      <c r="H11" s="29">
        <f t="shared" ref="H11:I11" si="3">H12</f>
        <v>50667</v>
      </c>
      <c r="I11" s="31">
        <f t="shared" si="3"/>
        <v>50667</v>
      </c>
      <c r="J11" s="91"/>
      <c r="K11" s="91"/>
    </row>
    <row r="12" spans="1:11" s="5" customFormat="1" x14ac:dyDescent="0.45">
      <c r="A12" s="32"/>
      <c r="B12" s="23" t="s">
        <v>75</v>
      </c>
      <c r="C12" s="33">
        <v>45000</v>
      </c>
      <c r="D12" s="34">
        <v>45000</v>
      </c>
      <c r="E12" s="11"/>
      <c r="F12" s="32"/>
      <c r="G12" s="23" t="s">
        <v>133</v>
      </c>
      <c r="H12" s="128">
        <v>50667</v>
      </c>
      <c r="I12" s="130">
        <v>50667</v>
      </c>
      <c r="J12" s="91" t="s">
        <v>85</v>
      </c>
      <c r="K12" s="91"/>
    </row>
    <row r="13" spans="1:11" s="5" customFormat="1" x14ac:dyDescent="0.45">
      <c r="A13" s="155" t="s">
        <v>116</v>
      </c>
      <c r="B13" s="156"/>
      <c r="C13" s="35">
        <v>7510</v>
      </c>
      <c r="D13" s="36">
        <v>6551</v>
      </c>
      <c r="E13" s="90">
        <v>1.0629170638703527</v>
      </c>
      <c r="F13" s="155" t="s">
        <v>150</v>
      </c>
      <c r="G13" s="156"/>
      <c r="H13" s="131">
        <f>C13*E13</f>
        <v>7982.5071496663486</v>
      </c>
      <c r="I13" s="132">
        <f>D13*E13</f>
        <v>6963.1696854146803</v>
      </c>
      <c r="J13" s="91"/>
      <c r="K13" s="91"/>
    </row>
    <row r="14" spans="1:11" s="5" customFormat="1" x14ac:dyDescent="0.45">
      <c r="A14" s="155" t="s">
        <v>117</v>
      </c>
      <c r="B14" s="156"/>
      <c r="C14" s="37">
        <f>SUM(C15:C18)</f>
        <v>3479.76</v>
      </c>
      <c r="D14" s="38">
        <f>SUM(D15:D18)</f>
        <v>3599.6400000000003</v>
      </c>
      <c r="E14" s="90"/>
      <c r="F14" s="155" t="s">
        <v>117</v>
      </c>
      <c r="G14" s="156"/>
      <c r="H14" s="39">
        <f>SUM(H15:H18)</f>
        <v>4442.6905894105894</v>
      </c>
      <c r="I14" s="30">
        <f>SUM(I15:I18)</f>
        <v>4595.7441758241766</v>
      </c>
      <c r="J14" s="91"/>
      <c r="K14" s="91"/>
    </row>
    <row r="15" spans="1:11" s="5" customFormat="1" x14ac:dyDescent="0.45">
      <c r="A15" s="32"/>
      <c r="B15" s="40" t="s">
        <v>28</v>
      </c>
      <c r="C15" s="33">
        <f>1027*1.08</f>
        <v>1109.1600000000001</v>
      </c>
      <c r="D15" s="41">
        <f>1027*1.08</f>
        <v>1109.1600000000001</v>
      </c>
      <c r="E15" s="90">
        <v>1.2767232767232768</v>
      </c>
      <c r="F15" s="32"/>
      <c r="G15" s="40" t="s">
        <v>151</v>
      </c>
      <c r="H15" s="63">
        <f>C15*E15</f>
        <v>1416.0903896103898</v>
      </c>
      <c r="I15" s="25">
        <f>D15*E15</f>
        <v>1416.0903896103898</v>
      </c>
      <c r="J15" s="91"/>
      <c r="K15" s="91"/>
    </row>
    <row r="16" spans="1:11" s="5" customFormat="1" x14ac:dyDescent="0.45">
      <c r="A16" s="32"/>
      <c r="B16" s="23" t="s">
        <v>29</v>
      </c>
      <c r="C16" s="33">
        <f>755*1.08</f>
        <v>815.40000000000009</v>
      </c>
      <c r="D16" s="41">
        <f>755*1.08</f>
        <v>815.40000000000009</v>
      </c>
      <c r="E16" s="90">
        <v>1.2767232767232768</v>
      </c>
      <c r="F16" s="32"/>
      <c r="G16" s="23" t="s">
        <v>152</v>
      </c>
      <c r="H16" s="63">
        <f>C16*E16</f>
        <v>1041.04015984016</v>
      </c>
      <c r="I16" s="25">
        <f>D16*E16</f>
        <v>1041.04015984016</v>
      </c>
      <c r="J16" s="91"/>
      <c r="K16" s="91"/>
    </row>
    <row r="17" spans="1:11" s="5" customFormat="1" x14ac:dyDescent="0.45">
      <c r="A17" s="32"/>
      <c r="B17" s="23" t="s">
        <v>6</v>
      </c>
      <c r="C17" s="44">
        <f>785*1.08</f>
        <v>847.80000000000007</v>
      </c>
      <c r="D17" s="45">
        <f>896*1.08</f>
        <v>967.68000000000006</v>
      </c>
      <c r="E17" s="90">
        <v>1.2767232767232768</v>
      </c>
      <c r="F17" s="32"/>
      <c r="G17" s="23" t="s">
        <v>153</v>
      </c>
      <c r="H17" s="63">
        <f>C17*E17</f>
        <v>1082.4059940059942</v>
      </c>
      <c r="I17" s="25">
        <f>D17*E17</f>
        <v>1235.4595804195806</v>
      </c>
      <c r="J17" s="91"/>
      <c r="K17" s="91"/>
    </row>
    <row r="18" spans="1:11" s="5" customFormat="1" x14ac:dyDescent="0.45">
      <c r="A18" s="47"/>
      <c r="B18" s="23" t="s">
        <v>7</v>
      </c>
      <c r="C18" s="48">
        <f>655*1.08</f>
        <v>707.40000000000009</v>
      </c>
      <c r="D18" s="49">
        <f>655*1.08</f>
        <v>707.40000000000009</v>
      </c>
      <c r="E18" s="90">
        <v>1.2767232767232768</v>
      </c>
      <c r="F18" s="47"/>
      <c r="G18" s="23" t="s">
        <v>154</v>
      </c>
      <c r="H18" s="63">
        <f>C18*E18</f>
        <v>903.15404595404607</v>
      </c>
      <c r="I18" s="25">
        <f>D18*E18</f>
        <v>903.15404595404607</v>
      </c>
      <c r="J18" s="91"/>
      <c r="K18" s="91"/>
    </row>
    <row r="19" spans="1:11" s="5" customFormat="1" x14ac:dyDescent="0.45">
      <c r="A19" s="155" t="s">
        <v>118</v>
      </c>
      <c r="B19" s="156"/>
      <c r="C19" s="29">
        <f t="shared" ref="C19:D19" si="4">SUM(C20:C21)</f>
        <v>8426.16</v>
      </c>
      <c r="D19" s="31">
        <f t="shared" si="4"/>
        <v>8405.64</v>
      </c>
      <c r="E19" s="90"/>
      <c r="F19" s="155" t="s">
        <v>118</v>
      </c>
      <c r="G19" s="156"/>
      <c r="H19" s="39">
        <f t="shared" ref="H19:I19" si="5">SUM(H20:H21)</f>
        <v>9679.5260557768925</v>
      </c>
      <c r="I19" s="39">
        <f t="shared" si="5"/>
        <v>9661.0016334661341</v>
      </c>
      <c r="J19" s="91"/>
      <c r="K19" s="91"/>
    </row>
    <row r="20" spans="1:11" s="5" customFormat="1" x14ac:dyDescent="0.45">
      <c r="A20" s="32"/>
      <c r="B20" s="23" t="s">
        <v>8</v>
      </c>
      <c r="C20" s="33">
        <f>7452*1.08</f>
        <v>8048.1600000000008</v>
      </c>
      <c r="D20" s="41">
        <f>7433*1.08</f>
        <v>8027.64</v>
      </c>
      <c r="E20" s="90">
        <v>1.1464143426294819</v>
      </c>
      <c r="F20" s="32"/>
      <c r="G20" s="23" t="s">
        <v>155</v>
      </c>
      <c r="H20" s="63">
        <f>C20*E20</f>
        <v>9226.5260557768925</v>
      </c>
      <c r="I20" s="25">
        <f t="shared" ref="I20" si="6">D20*E20</f>
        <v>9203.0016334661341</v>
      </c>
      <c r="J20" s="91"/>
      <c r="K20" s="91"/>
    </row>
    <row r="21" spans="1:11" s="5" customFormat="1" ht="18" customHeight="1" x14ac:dyDescent="0.45">
      <c r="A21" s="47"/>
      <c r="B21" s="23" t="s">
        <v>32</v>
      </c>
      <c r="C21" s="48">
        <f>350*1.08</f>
        <v>378</v>
      </c>
      <c r="D21" s="49">
        <f>350*1.08</f>
        <v>378</v>
      </c>
      <c r="E21" s="90"/>
      <c r="F21" s="47"/>
      <c r="G21" s="23" t="s">
        <v>134</v>
      </c>
      <c r="H21" s="128">
        <v>453</v>
      </c>
      <c r="I21" s="28">
        <v>458</v>
      </c>
      <c r="J21" s="100" t="s">
        <v>86</v>
      </c>
      <c r="K21" s="100"/>
    </row>
    <row r="22" spans="1:11" s="5" customFormat="1" x14ac:dyDescent="0.45">
      <c r="A22" s="155" t="s">
        <v>9</v>
      </c>
      <c r="B22" s="156"/>
      <c r="C22" s="29">
        <f t="shared" ref="C22:D22" si="7">SUM(C23:C23)</f>
        <v>2186</v>
      </c>
      <c r="D22" s="31">
        <f t="shared" si="7"/>
        <v>5016</v>
      </c>
      <c r="E22" s="90"/>
      <c r="F22" s="155" t="s">
        <v>9</v>
      </c>
      <c r="G22" s="156"/>
      <c r="H22" s="50">
        <f t="shared" ref="H22:I22" si="8">SUM(H23:H23)</f>
        <v>2366.0771637122002</v>
      </c>
      <c r="I22" s="51">
        <f t="shared" si="8"/>
        <v>5429.2054223149116</v>
      </c>
      <c r="J22" s="91"/>
      <c r="K22" s="91"/>
    </row>
    <row r="23" spans="1:11" s="5" customFormat="1" x14ac:dyDescent="0.45">
      <c r="A23" s="52"/>
      <c r="B23" s="53" t="s">
        <v>10</v>
      </c>
      <c r="C23" s="27">
        <v>2186</v>
      </c>
      <c r="D23" s="28">
        <v>5016</v>
      </c>
      <c r="E23" s="90">
        <v>1.0823774765380605</v>
      </c>
      <c r="F23" s="52"/>
      <c r="G23" s="53" t="s">
        <v>156</v>
      </c>
      <c r="H23" s="63">
        <f>C23*E23</f>
        <v>2366.0771637122002</v>
      </c>
      <c r="I23" s="25">
        <f t="shared" ref="I23" si="9">D23*E23</f>
        <v>5429.2054223149116</v>
      </c>
      <c r="J23" s="91"/>
      <c r="K23" s="91"/>
    </row>
    <row r="24" spans="1:11" s="5" customFormat="1" x14ac:dyDescent="0.45">
      <c r="A24" s="155" t="s">
        <v>119</v>
      </c>
      <c r="B24" s="156"/>
      <c r="C24" s="29">
        <f t="shared" ref="C24:D24" si="10">SUM(C25:C27)</f>
        <v>19062</v>
      </c>
      <c r="D24" s="31">
        <f t="shared" si="10"/>
        <v>18872</v>
      </c>
      <c r="E24" s="90"/>
      <c r="F24" s="155" t="s">
        <v>119</v>
      </c>
      <c r="G24" s="156"/>
      <c r="H24" s="39">
        <f t="shared" ref="H24:I24" si="11">SUM(H25:H27)</f>
        <v>16324.422764227642</v>
      </c>
      <c r="I24" s="30">
        <f t="shared" si="11"/>
        <v>16202.390243902439</v>
      </c>
      <c r="J24" s="91"/>
      <c r="K24" s="91"/>
    </row>
    <row r="25" spans="1:11" s="5" customFormat="1" x14ac:dyDescent="0.45">
      <c r="A25" s="32"/>
      <c r="B25" s="23" t="s">
        <v>25</v>
      </c>
      <c r="C25" s="33">
        <v>8903</v>
      </c>
      <c r="D25" s="41">
        <v>8903</v>
      </c>
      <c r="E25" s="90"/>
      <c r="F25" s="32"/>
      <c r="G25" s="23" t="s">
        <v>135</v>
      </c>
      <c r="H25" s="133">
        <v>9063</v>
      </c>
      <c r="I25" s="25">
        <v>9063</v>
      </c>
      <c r="J25" s="91" t="s">
        <v>87</v>
      </c>
      <c r="K25" s="91"/>
    </row>
    <row r="26" spans="1:11" s="5" customFormat="1" x14ac:dyDescent="0.45">
      <c r="A26" s="32"/>
      <c r="B26" s="23" t="s">
        <v>33</v>
      </c>
      <c r="C26" s="33">
        <v>801</v>
      </c>
      <c r="D26" s="41">
        <v>801</v>
      </c>
      <c r="E26" s="90"/>
      <c r="F26" s="32"/>
      <c r="G26" s="23" t="s">
        <v>136</v>
      </c>
      <c r="H26" s="134">
        <v>1251</v>
      </c>
      <c r="I26" s="28">
        <v>1251</v>
      </c>
      <c r="J26" s="91" t="s">
        <v>88</v>
      </c>
      <c r="K26" s="91"/>
    </row>
    <row r="27" spans="1:11" s="5" customFormat="1" x14ac:dyDescent="0.45">
      <c r="A27" s="47"/>
      <c r="B27" s="54" t="s">
        <v>11</v>
      </c>
      <c r="C27" s="55">
        <v>9358</v>
      </c>
      <c r="D27" s="56">
        <v>9168</v>
      </c>
      <c r="E27" s="90">
        <v>0.64227642276422758</v>
      </c>
      <c r="F27" s="47"/>
      <c r="G27" s="54" t="s">
        <v>157</v>
      </c>
      <c r="H27" s="63">
        <f>C27*E27</f>
        <v>6010.4227642276419</v>
      </c>
      <c r="I27" s="25">
        <f t="shared" ref="I27" si="12">D27*E27</f>
        <v>5888.3902439024387</v>
      </c>
      <c r="J27" s="91"/>
      <c r="K27" s="91"/>
    </row>
    <row r="28" spans="1:11" s="5" customFormat="1" x14ac:dyDescent="0.45">
      <c r="A28" s="153" t="s">
        <v>120</v>
      </c>
      <c r="B28" s="154"/>
      <c r="C28" s="29">
        <v>0</v>
      </c>
      <c r="D28" s="30">
        <v>0</v>
      </c>
      <c r="E28" s="90"/>
      <c r="F28" s="153" t="s">
        <v>120</v>
      </c>
      <c r="G28" s="154"/>
      <c r="H28" s="57">
        <v>0</v>
      </c>
      <c r="I28" s="36">
        <v>0</v>
      </c>
      <c r="J28" s="91"/>
      <c r="K28" s="91"/>
    </row>
    <row r="29" spans="1:11" s="5" customFormat="1" x14ac:dyDescent="0.45">
      <c r="A29" s="155" t="s">
        <v>121</v>
      </c>
      <c r="B29" s="156"/>
      <c r="C29" s="29">
        <f>SUM(C30:C36)</f>
        <v>17745</v>
      </c>
      <c r="D29" s="30">
        <f>SUM(D30:D36)</f>
        <v>17764</v>
      </c>
      <c r="E29" s="90"/>
      <c r="F29" s="155" t="s">
        <v>121</v>
      </c>
      <c r="G29" s="156"/>
      <c r="H29" s="39">
        <f>SUM(H30:H36)</f>
        <v>22646.462387161486</v>
      </c>
      <c r="I29" s="30">
        <f>SUM(I30:I36)</f>
        <v>22667.04413239719</v>
      </c>
      <c r="J29" s="91"/>
      <c r="K29" s="91"/>
    </row>
    <row r="30" spans="1:11" s="5" customFormat="1" ht="48.6" x14ac:dyDescent="0.45">
      <c r="A30" s="32"/>
      <c r="B30" s="58" t="s">
        <v>34</v>
      </c>
      <c r="C30" s="33">
        <v>5435</v>
      </c>
      <c r="D30" s="34">
        <v>5454</v>
      </c>
      <c r="E30" s="90">
        <v>1.0832497492477433</v>
      </c>
      <c r="F30" s="32"/>
      <c r="G30" s="58" t="s">
        <v>158</v>
      </c>
      <c r="H30" s="63">
        <f>C30*E30</f>
        <v>5887.4623871614849</v>
      </c>
      <c r="I30" s="25">
        <f t="shared" ref="I30" si="13">D30*E30</f>
        <v>5908.0441323971918</v>
      </c>
      <c r="J30" s="100" t="s">
        <v>162</v>
      </c>
      <c r="K30" s="91"/>
    </row>
    <row r="31" spans="1:11" s="5" customFormat="1" x14ac:dyDescent="0.45">
      <c r="A31" s="32"/>
      <c r="B31" s="58"/>
      <c r="C31" s="33"/>
      <c r="D31" s="34"/>
      <c r="E31" s="90"/>
      <c r="F31" s="32"/>
      <c r="G31" s="58" t="s">
        <v>137</v>
      </c>
      <c r="H31" s="63">
        <v>992</v>
      </c>
      <c r="I31" s="66">
        <v>992</v>
      </c>
      <c r="J31" s="91" t="s">
        <v>82</v>
      </c>
      <c r="K31" s="91"/>
    </row>
    <row r="32" spans="1:11" s="5" customFormat="1" x14ac:dyDescent="0.45">
      <c r="A32" s="32"/>
      <c r="B32" s="58"/>
      <c r="C32" s="33"/>
      <c r="D32" s="34"/>
      <c r="E32" s="90"/>
      <c r="F32" s="32"/>
      <c r="G32" s="23" t="s">
        <v>138</v>
      </c>
      <c r="H32" s="63">
        <v>3000</v>
      </c>
      <c r="I32" s="66">
        <v>3000</v>
      </c>
      <c r="J32" s="91" t="s">
        <v>89</v>
      </c>
      <c r="K32" s="91"/>
    </row>
    <row r="33" spans="1:11" s="5" customFormat="1" x14ac:dyDescent="0.45">
      <c r="A33" s="32"/>
      <c r="B33" s="23" t="s">
        <v>12</v>
      </c>
      <c r="C33" s="33">
        <v>1667</v>
      </c>
      <c r="D33" s="34">
        <v>1667</v>
      </c>
      <c r="E33" s="90"/>
      <c r="F33" s="32"/>
      <c r="G33" s="23" t="s">
        <v>139</v>
      </c>
      <c r="H33" s="63">
        <v>2667</v>
      </c>
      <c r="I33" s="66">
        <v>2667</v>
      </c>
      <c r="J33" s="91" t="s">
        <v>92</v>
      </c>
      <c r="K33" s="91"/>
    </row>
    <row r="34" spans="1:11" s="5" customFormat="1" x14ac:dyDescent="0.45">
      <c r="A34" s="32"/>
      <c r="B34" s="23" t="s">
        <v>35</v>
      </c>
      <c r="C34" s="33">
        <v>3333</v>
      </c>
      <c r="D34" s="34">
        <v>3333</v>
      </c>
      <c r="E34" s="90"/>
      <c r="F34" s="32"/>
      <c r="G34" s="23" t="s">
        <v>140</v>
      </c>
      <c r="H34" s="63">
        <v>5000</v>
      </c>
      <c r="I34" s="66">
        <v>5000</v>
      </c>
      <c r="J34" s="91" t="s">
        <v>93</v>
      </c>
      <c r="K34" s="91"/>
    </row>
    <row r="35" spans="1:11" s="5" customFormat="1" x14ac:dyDescent="0.45">
      <c r="A35" s="32"/>
      <c r="B35" s="23" t="s">
        <v>36</v>
      </c>
      <c r="C35" s="33">
        <v>6000</v>
      </c>
      <c r="D35" s="34">
        <v>6000</v>
      </c>
      <c r="E35" s="90"/>
      <c r="F35" s="32"/>
      <c r="G35" s="23" t="s">
        <v>141</v>
      </c>
      <c r="H35" s="63">
        <v>4000</v>
      </c>
      <c r="I35" s="66">
        <v>4000</v>
      </c>
      <c r="J35" s="91" t="s">
        <v>94</v>
      </c>
      <c r="K35" s="91"/>
    </row>
    <row r="36" spans="1:11" s="5" customFormat="1" x14ac:dyDescent="0.45">
      <c r="A36" s="47"/>
      <c r="B36" s="23" t="s">
        <v>90</v>
      </c>
      <c r="C36" s="33">
        <v>1310</v>
      </c>
      <c r="D36" s="41">
        <v>1310</v>
      </c>
      <c r="E36" s="90"/>
      <c r="F36" s="47"/>
      <c r="G36" s="23" t="s">
        <v>142</v>
      </c>
      <c r="H36" s="63">
        <v>1100</v>
      </c>
      <c r="I36" s="66">
        <v>1100</v>
      </c>
      <c r="J36" s="91" t="s">
        <v>91</v>
      </c>
      <c r="K36" s="91"/>
    </row>
    <row r="37" spans="1:11" s="5" customFormat="1" x14ac:dyDescent="0.45">
      <c r="A37" s="155" t="s">
        <v>122</v>
      </c>
      <c r="B37" s="156"/>
      <c r="C37" s="95">
        <f>C38+C39+C40+C41+C50</f>
        <v>21217</v>
      </c>
      <c r="D37" s="96">
        <f>D38+D39+D40+D41+D50</f>
        <v>26293</v>
      </c>
      <c r="E37" s="90"/>
      <c r="F37" s="155" t="s">
        <v>122</v>
      </c>
      <c r="G37" s="156"/>
      <c r="H37" s="95">
        <f>H38+H39+H40+H41+H50</f>
        <v>24992.45758689486</v>
      </c>
      <c r="I37" s="97">
        <f>I38+I39+I40+I41+I50</f>
        <v>29098.849164449079</v>
      </c>
      <c r="J37" s="91"/>
      <c r="K37" s="91"/>
    </row>
    <row r="38" spans="1:11" s="5" customFormat="1" ht="18" customHeight="1" x14ac:dyDescent="0.45">
      <c r="A38" s="52"/>
      <c r="B38" s="23" t="s">
        <v>13</v>
      </c>
      <c r="C38" s="59">
        <v>1411</v>
      </c>
      <c r="D38" s="34">
        <v>4680</v>
      </c>
      <c r="E38" s="90">
        <v>0.99211822660098525</v>
      </c>
      <c r="F38" s="52"/>
      <c r="G38" s="23" t="s">
        <v>143</v>
      </c>
      <c r="H38" s="63">
        <f>C38*E38+613+589+34</f>
        <v>2635.8788177339902</v>
      </c>
      <c r="I38" s="25">
        <f>D38*E38+34</f>
        <v>4677.1133004926114</v>
      </c>
      <c r="J38" s="100" t="s">
        <v>95</v>
      </c>
      <c r="K38" s="100"/>
    </row>
    <row r="39" spans="1:11" s="5" customFormat="1" x14ac:dyDescent="0.45">
      <c r="A39" s="52"/>
      <c r="B39" s="23" t="s">
        <v>14</v>
      </c>
      <c r="C39" s="33">
        <v>2160</v>
      </c>
      <c r="D39" s="34">
        <v>3600</v>
      </c>
      <c r="E39" s="90">
        <v>1.0969072164948455</v>
      </c>
      <c r="F39" s="52"/>
      <c r="G39" s="60" t="s">
        <v>159</v>
      </c>
      <c r="H39" s="63">
        <f>C39*E39</f>
        <v>2369.319587628866</v>
      </c>
      <c r="I39" s="25">
        <f t="shared" ref="I39:I40" si="14">D39*E39</f>
        <v>3948.8659793814436</v>
      </c>
      <c r="J39" s="91"/>
      <c r="K39" s="91"/>
    </row>
    <row r="40" spans="1:11" s="5" customFormat="1" x14ac:dyDescent="0.45">
      <c r="A40" s="52" t="s">
        <v>37</v>
      </c>
      <c r="B40" s="53" t="s">
        <v>15</v>
      </c>
      <c r="C40" s="27">
        <v>796</v>
      </c>
      <c r="D40" s="28">
        <v>1163</v>
      </c>
      <c r="E40" s="90">
        <v>1.323189926547744</v>
      </c>
      <c r="F40" s="61" t="s">
        <v>30</v>
      </c>
      <c r="G40" s="62" t="s">
        <v>160</v>
      </c>
      <c r="H40" s="63">
        <f>C40*E40</f>
        <v>1053.2591815320043</v>
      </c>
      <c r="I40" s="25">
        <f t="shared" si="14"/>
        <v>1538.8698845750264</v>
      </c>
      <c r="J40" s="91"/>
      <c r="K40" s="91"/>
    </row>
    <row r="41" spans="1:11" s="5" customFormat="1" x14ac:dyDescent="0.45">
      <c r="A41" s="52" t="s">
        <v>37</v>
      </c>
      <c r="B41" s="64" t="s">
        <v>38</v>
      </c>
      <c r="C41" s="24">
        <v>10850</v>
      </c>
      <c r="D41" s="25">
        <v>10850</v>
      </c>
      <c r="E41" s="11"/>
      <c r="F41" s="32" t="s">
        <v>30</v>
      </c>
      <c r="G41" s="64" t="s">
        <v>38</v>
      </c>
      <c r="H41" s="63">
        <f>SUM(H42:H49)</f>
        <v>12934</v>
      </c>
      <c r="I41" s="25">
        <f>SUM(I42:I49)</f>
        <v>12934</v>
      </c>
      <c r="J41" s="91"/>
      <c r="K41" s="91"/>
    </row>
    <row r="42" spans="1:11" s="5" customFormat="1" x14ac:dyDescent="0.45">
      <c r="A42" s="32"/>
      <c r="B42" s="64" t="s">
        <v>44</v>
      </c>
      <c r="C42" s="33">
        <v>3333</v>
      </c>
      <c r="D42" s="34">
        <v>3333</v>
      </c>
      <c r="E42" s="11"/>
      <c r="F42" s="32"/>
      <c r="G42" s="64" t="s">
        <v>144</v>
      </c>
      <c r="H42" s="63">
        <v>2917</v>
      </c>
      <c r="I42" s="66">
        <v>2917</v>
      </c>
      <c r="J42" s="91" t="s">
        <v>96</v>
      </c>
      <c r="K42" s="91"/>
    </row>
    <row r="43" spans="1:11" s="5" customFormat="1" x14ac:dyDescent="0.45">
      <c r="A43" s="32"/>
      <c r="B43" s="64" t="s">
        <v>39</v>
      </c>
      <c r="C43" s="33">
        <v>0</v>
      </c>
      <c r="D43" s="34">
        <v>0</v>
      </c>
      <c r="E43" s="11"/>
      <c r="F43" s="32"/>
      <c r="G43" s="64" t="s">
        <v>39</v>
      </c>
      <c r="H43" s="63">
        <v>0</v>
      </c>
      <c r="I43" s="66">
        <v>0</v>
      </c>
      <c r="J43" s="91"/>
      <c r="K43" s="91"/>
    </row>
    <row r="44" spans="1:11" s="5" customFormat="1" x14ac:dyDescent="0.45">
      <c r="A44" s="32"/>
      <c r="B44" s="64" t="s">
        <v>80</v>
      </c>
      <c r="C44" s="33">
        <v>1000</v>
      </c>
      <c r="D44" s="34">
        <v>1000</v>
      </c>
      <c r="E44" s="11"/>
      <c r="F44" s="32"/>
      <c r="G44" s="64" t="s">
        <v>80</v>
      </c>
      <c r="H44" s="63">
        <v>1000</v>
      </c>
      <c r="I44" s="66">
        <v>1000</v>
      </c>
      <c r="J44" s="91"/>
      <c r="K44" s="91"/>
    </row>
    <row r="45" spans="1:11" s="5" customFormat="1" x14ac:dyDescent="0.45">
      <c r="A45" s="32"/>
      <c r="B45" s="64" t="s">
        <v>40</v>
      </c>
      <c r="C45" s="33">
        <v>3000</v>
      </c>
      <c r="D45" s="34">
        <v>3000</v>
      </c>
      <c r="E45" s="11"/>
      <c r="F45" s="32"/>
      <c r="G45" s="129" t="s">
        <v>145</v>
      </c>
      <c r="H45" s="63">
        <v>4000</v>
      </c>
      <c r="I45" s="66">
        <v>4000</v>
      </c>
      <c r="J45" s="91" t="s">
        <v>97</v>
      </c>
      <c r="K45" s="91"/>
    </row>
    <row r="46" spans="1:11" s="5" customFormat="1" x14ac:dyDescent="0.45">
      <c r="A46" s="32"/>
      <c r="B46" s="64" t="s">
        <v>79</v>
      </c>
      <c r="C46" s="33">
        <v>1167</v>
      </c>
      <c r="D46" s="34">
        <v>1167</v>
      </c>
      <c r="E46" s="11"/>
      <c r="F46" s="32"/>
      <c r="G46" s="64" t="s">
        <v>79</v>
      </c>
      <c r="H46" s="63">
        <v>1167</v>
      </c>
      <c r="I46" s="66">
        <v>1167</v>
      </c>
      <c r="J46" s="91"/>
      <c r="K46" s="91"/>
    </row>
    <row r="47" spans="1:11" s="5" customFormat="1" x14ac:dyDescent="0.45">
      <c r="A47" s="32"/>
      <c r="B47" s="64" t="s">
        <v>41</v>
      </c>
      <c r="C47" s="33">
        <v>2100</v>
      </c>
      <c r="D47" s="34">
        <v>2100</v>
      </c>
      <c r="E47" s="11"/>
      <c r="F47" s="32"/>
      <c r="G47" s="64" t="s">
        <v>146</v>
      </c>
      <c r="H47" s="63">
        <v>3600</v>
      </c>
      <c r="I47" s="66">
        <v>3600</v>
      </c>
      <c r="J47" s="91" t="s">
        <v>98</v>
      </c>
      <c r="K47" s="91"/>
    </row>
    <row r="48" spans="1:11" s="5" customFormat="1" x14ac:dyDescent="0.45">
      <c r="A48" s="32"/>
      <c r="B48" s="64" t="s">
        <v>42</v>
      </c>
      <c r="C48" s="33">
        <v>0</v>
      </c>
      <c r="D48" s="34">
        <v>0</v>
      </c>
      <c r="E48" s="11"/>
      <c r="F48" s="32"/>
      <c r="G48" s="64" t="s">
        <v>42</v>
      </c>
      <c r="H48" s="65">
        <v>0</v>
      </c>
      <c r="I48" s="41">
        <v>0</v>
      </c>
      <c r="J48" s="91"/>
      <c r="K48" s="91"/>
    </row>
    <row r="49" spans="1:11" s="5" customFormat="1" x14ac:dyDescent="0.45">
      <c r="A49" s="32"/>
      <c r="B49" s="67" t="s">
        <v>43</v>
      </c>
      <c r="C49" s="33">
        <v>250</v>
      </c>
      <c r="D49" s="34">
        <v>250</v>
      </c>
      <c r="E49" s="11"/>
      <c r="F49" s="32"/>
      <c r="G49" s="67" t="s">
        <v>43</v>
      </c>
      <c r="H49" s="68">
        <v>250</v>
      </c>
      <c r="I49" s="69">
        <v>250</v>
      </c>
      <c r="J49" s="91"/>
      <c r="K49" s="91"/>
    </row>
    <row r="50" spans="1:11" s="5" customFormat="1" ht="18.600000000000001" thickBot="1" x14ac:dyDescent="0.5">
      <c r="A50" s="32"/>
      <c r="B50" s="23" t="s">
        <v>16</v>
      </c>
      <c r="C50" s="48">
        <v>6000</v>
      </c>
      <c r="D50" s="70">
        <v>6000</v>
      </c>
      <c r="E50" s="11"/>
      <c r="F50" s="32"/>
      <c r="G50" s="23" t="s">
        <v>16</v>
      </c>
      <c r="H50" s="71">
        <v>6000</v>
      </c>
      <c r="I50" s="72">
        <v>6000</v>
      </c>
      <c r="J50" s="91"/>
      <c r="K50" s="91"/>
    </row>
    <row r="51" spans="1:11" s="5" customFormat="1" ht="18.600000000000001" thickBot="1" x14ac:dyDescent="0.5">
      <c r="A51" s="141" t="s">
        <v>17</v>
      </c>
      <c r="B51" s="142"/>
      <c r="C51" s="73">
        <f t="shared" ref="C51:D51" si="15">C52+C53+C54</f>
        <v>47562</v>
      </c>
      <c r="D51" s="74">
        <f t="shared" si="15"/>
        <v>47562</v>
      </c>
      <c r="E51" s="11"/>
      <c r="F51" s="141" t="s">
        <v>17</v>
      </c>
      <c r="G51" s="142"/>
      <c r="H51" s="122">
        <f t="shared" ref="H51:I51" si="16">H52+H53+H54</f>
        <v>58979</v>
      </c>
      <c r="I51" s="123">
        <f t="shared" si="16"/>
        <v>58979</v>
      </c>
      <c r="J51" s="91"/>
      <c r="K51" s="91"/>
    </row>
    <row r="52" spans="1:11" s="5" customFormat="1" x14ac:dyDescent="0.45">
      <c r="A52" s="75"/>
      <c r="B52" s="76" t="s">
        <v>18</v>
      </c>
      <c r="C52" s="77">
        <v>4679</v>
      </c>
      <c r="D52" s="78">
        <v>4679</v>
      </c>
      <c r="E52" s="11"/>
      <c r="F52" s="32"/>
      <c r="G52" s="79" t="s">
        <v>147</v>
      </c>
      <c r="H52" s="63">
        <v>6543</v>
      </c>
      <c r="I52" s="135">
        <v>6543</v>
      </c>
      <c r="J52" s="91" t="s">
        <v>99</v>
      </c>
      <c r="K52" s="91"/>
    </row>
    <row r="53" spans="1:11" s="5" customFormat="1" x14ac:dyDescent="0.45">
      <c r="A53" s="32"/>
      <c r="B53" s="23" t="s">
        <v>19</v>
      </c>
      <c r="C53" s="33">
        <v>8375</v>
      </c>
      <c r="D53" s="34">
        <v>8375</v>
      </c>
      <c r="E53" s="11"/>
      <c r="F53" s="32"/>
      <c r="G53" s="23" t="s">
        <v>148</v>
      </c>
      <c r="H53" s="63">
        <v>11108</v>
      </c>
      <c r="I53" s="135">
        <v>11108</v>
      </c>
      <c r="J53" s="91" t="s">
        <v>99</v>
      </c>
      <c r="K53" s="91"/>
    </row>
    <row r="54" spans="1:11" s="5" customFormat="1" ht="18.600000000000001" thickBot="1" x14ac:dyDescent="0.5">
      <c r="A54" s="80"/>
      <c r="B54" s="81" t="s">
        <v>20</v>
      </c>
      <c r="C54" s="82">
        <v>34508</v>
      </c>
      <c r="D54" s="83">
        <v>34508</v>
      </c>
      <c r="E54" s="11"/>
      <c r="F54" s="32"/>
      <c r="G54" s="60" t="s">
        <v>149</v>
      </c>
      <c r="H54" s="71">
        <v>41328</v>
      </c>
      <c r="I54" s="136">
        <v>41328</v>
      </c>
      <c r="J54" s="91" t="s">
        <v>99</v>
      </c>
      <c r="K54" s="91"/>
    </row>
    <row r="55" spans="1:11" s="5" customFormat="1" ht="18.600000000000001" thickBot="1" x14ac:dyDescent="0.5">
      <c r="A55" s="141" t="s">
        <v>21</v>
      </c>
      <c r="B55" s="146"/>
      <c r="C55" s="120">
        <v>16300</v>
      </c>
      <c r="D55" s="121">
        <v>16300</v>
      </c>
      <c r="E55" s="11"/>
      <c r="F55" s="141" t="s">
        <v>21</v>
      </c>
      <c r="G55" s="142"/>
      <c r="H55" s="124">
        <v>19200</v>
      </c>
      <c r="I55" s="125">
        <v>18700</v>
      </c>
      <c r="J55" s="98" t="s">
        <v>100</v>
      </c>
      <c r="K55" s="98"/>
    </row>
    <row r="56" spans="1:11" s="5" customFormat="1" x14ac:dyDescent="0.45">
      <c r="A56" s="101" t="s">
        <v>22</v>
      </c>
      <c r="B56" s="79" t="s">
        <v>101</v>
      </c>
      <c r="C56" s="84">
        <f>C5+C55</f>
        <v>179382.91999999998</v>
      </c>
      <c r="D56" s="84">
        <f>D5+D55</f>
        <v>179513</v>
      </c>
      <c r="E56" s="11"/>
      <c r="F56" s="102" t="s">
        <v>22</v>
      </c>
      <c r="G56" s="79" t="s">
        <v>101</v>
      </c>
      <c r="H56" s="85">
        <f>H5+H55</f>
        <v>211904.14369684999</v>
      </c>
      <c r="I56" s="86">
        <f>I5+I55</f>
        <v>206359.40445776863</v>
      </c>
      <c r="J56" s="91" t="s">
        <v>112</v>
      </c>
      <c r="K56" s="91"/>
    </row>
    <row r="57" spans="1:11" s="5" customFormat="1" x14ac:dyDescent="0.45">
      <c r="A57" s="22"/>
      <c r="B57" s="103" t="s">
        <v>102</v>
      </c>
      <c r="C57" s="104">
        <f t="shared" ref="C57:D57" si="17">C56+C51</f>
        <v>226944.91999999998</v>
      </c>
      <c r="D57" s="105">
        <f t="shared" si="17"/>
        <v>227075</v>
      </c>
      <c r="E57" s="11"/>
      <c r="F57" s="22"/>
      <c r="G57" s="103" t="s">
        <v>102</v>
      </c>
      <c r="H57" s="106">
        <f t="shared" ref="H57:I57" si="18">H56+H51</f>
        <v>270883.14369684999</v>
      </c>
      <c r="I57" s="107">
        <f t="shared" si="18"/>
        <v>265338.40445776866</v>
      </c>
      <c r="J57" s="91" t="s">
        <v>113</v>
      </c>
      <c r="K57" s="91"/>
    </row>
    <row r="58" spans="1:11" s="5" customFormat="1" ht="18.600000000000001" thickBot="1" x14ac:dyDescent="0.5">
      <c r="A58" s="22"/>
      <c r="B58" s="60" t="s">
        <v>103</v>
      </c>
      <c r="C58" s="87">
        <v>2723340</v>
      </c>
      <c r="D58" s="88">
        <f t="shared" ref="D58" si="19">D57*12</f>
        <v>2724900</v>
      </c>
      <c r="E58" s="11"/>
      <c r="F58" s="22"/>
      <c r="G58" s="60" t="s">
        <v>103</v>
      </c>
      <c r="H58" s="89">
        <f t="shared" ref="H58:I58" si="20">H57*12</f>
        <v>3250597.7243622001</v>
      </c>
      <c r="I58" s="69">
        <f t="shared" si="20"/>
        <v>3184060.8534932239</v>
      </c>
      <c r="J58" s="91" t="s">
        <v>114</v>
      </c>
      <c r="K58" s="91"/>
    </row>
    <row r="59" spans="1:11" s="5" customFormat="1" ht="30" x14ac:dyDescent="0.45">
      <c r="A59" s="147" t="s">
        <v>23</v>
      </c>
      <c r="B59" s="148"/>
      <c r="C59" s="112">
        <f t="shared" ref="C59:D59" si="21">C57/173.8</f>
        <v>1305.7820483314154</v>
      </c>
      <c r="D59" s="113">
        <f t="shared" si="21"/>
        <v>1306.530494821634</v>
      </c>
      <c r="E59" s="11"/>
      <c r="F59" s="147" t="s">
        <v>23</v>
      </c>
      <c r="G59" s="149"/>
      <c r="H59" s="116">
        <f t="shared" ref="H59:I59" si="22">H57/173.8</f>
        <v>1558.5911605112196</v>
      </c>
      <c r="I59" s="117">
        <f t="shared" si="22"/>
        <v>1526.6881729445836</v>
      </c>
      <c r="J59" s="100" t="s">
        <v>111</v>
      </c>
      <c r="K59" s="91"/>
    </row>
    <row r="60" spans="1:11" s="5" customFormat="1" ht="18.600000000000001" thickBot="1" x14ac:dyDescent="0.5">
      <c r="A60" s="150" t="s">
        <v>24</v>
      </c>
      <c r="B60" s="151"/>
      <c r="C60" s="114">
        <f t="shared" ref="C60:D60" si="23">C57/150</f>
        <v>1512.9661333333331</v>
      </c>
      <c r="D60" s="115">
        <f t="shared" si="23"/>
        <v>1513.8333333333333</v>
      </c>
      <c r="E60" s="11"/>
      <c r="F60" s="150" t="s">
        <v>24</v>
      </c>
      <c r="G60" s="152"/>
      <c r="H60" s="118">
        <f t="shared" ref="H60:I60" si="24">H57/150</f>
        <v>1805.8876246456666</v>
      </c>
      <c r="I60" s="119">
        <f t="shared" si="24"/>
        <v>1768.9226963851245</v>
      </c>
      <c r="J60" s="91" t="s">
        <v>106</v>
      </c>
      <c r="K60" s="91"/>
    </row>
    <row r="61" spans="1:11" s="5" customFormat="1" ht="18.600000000000001" thickBot="1" x14ac:dyDescent="0.5">
      <c r="A61" s="143" t="s">
        <v>76</v>
      </c>
      <c r="B61" s="144"/>
      <c r="C61" s="139">
        <v>820</v>
      </c>
      <c r="D61" s="140"/>
      <c r="E61" s="11"/>
      <c r="F61" s="143" t="s">
        <v>77</v>
      </c>
      <c r="G61" s="145"/>
      <c r="H61" s="137">
        <v>1077</v>
      </c>
      <c r="I61" s="138"/>
      <c r="J61" s="91"/>
      <c r="K61" s="91"/>
    </row>
    <row r="62" spans="1:11" s="5" customFormat="1" x14ac:dyDescent="0.45">
      <c r="A62" s="10" t="s">
        <v>124</v>
      </c>
      <c r="B62" s="10"/>
      <c r="C62" s="10"/>
      <c r="D62" s="10"/>
      <c r="E62" s="11"/>
      <c r="G62" s="5" t="s">
        <v>161</v>
      </c>
    </row>
    <row r="63" spans="1:11" s="5" customFormat="1" x14ac:dyDescent="0.45">
      <c r="A63" s="10" t="s">
        <v>125</v>
      </c>
      <c r="B63" s="10"/>
      <c r="C63" s="10"/>
      <c r="D63" s="10"/>
      <c r="E63" s="11"/>
      <c r="G63" s="10" t="s">
        <v>126</v>
      </c>
    </row>
    <row r="64" spans="1:11" s="5" customFormat="1" x14ac:dyDescent="0.45">
      <c r="A64" s="10" t="s">
        <v>109</v>
      </c>
      <c r="B64" s="10"/>
      <c r="C64" s="10"/>
      <c r="D64" s="10"/>
      <c r="E64" s="11"/>
      <c r="G64" s="10" t="s">
        <v>127</v>
      </c>
      <c r="J64" s="108"/>
      <c r="K64" s="108"/>
    </row>
    <row r="65" spans="1:10" s="5" customFormat="1" x14ac:dyDescent="0.45">
      <c r="A65" s="10" t="s">
        <v>110</v>
      </c>
      <c r="B65" s="10"/>
      <c r="C65" s="10"/>
      <c r="D65" s="10"/>
      <c r="E65" s="11"/>
      <c r="F65" s="10"/>
      <c r="G65" s="10" t="s">
        <v>128</v>
      </c>
      <c r="J65" s="5" t="s">
        <v>108</v>
      </c>
    </row>
  </sheetData>
  <mergeCells count="36">
    <mergeCell ref="A4:B4"/>
    <mergeCell ref="F4:G4"/>
    <mergeCell ref="A5:B5"/>
    <mergeCell ref="F5:G5"/>
    <mergeCell ref="A6:B6"/>
    <mergeCell ref="F6:G6"/>
    <mergeCell ref="A11:B11"/>
    <mergeCell ref="F11:G11"/>
    <mergeCell ref="A13:B13"/>
    <mergeCell ref="F13:G13"/>
    <mergeCell ref="A14:B14"/>
    <mergeCell ref="F14:G14"/>
    <mergeCell ref="A19:B19"/>
    <mergeCell ref="F19:G19"/>
    <mergeCell ref="A22:B22"/>
    <mergeCell ref="F22:G22"/>
    <mergeCell ref="A24:B24"/>
    <mergeCell ref="F24:G24"/>
    <mergeCell ref="A28:B28"/>
    <mergeCell ref="F28:G28"/>
    <mergeCell ref="A29:B29"/>
    <mergeCell ref="F29:G29"/>
    <mergeCell ref="A37:B37"/>
    <mergeCell ref="F37:G37"/>
    <mergeCell ref="H61:I61"/>
    <mergeCell ref="C61:D61"/>
    <mergeCell ref="A51:B51"/>
    <mergeCell ref="F51:G51"/>
    <mergeCell ref="A61:B61"/>
    <mergeCell ref="F61:G61"/>
    <mergeCell ref="A55:B55"/>
    <mergeCell ref="F55:G55"/>
    <mergeCell ref="A59:B59"/>
    <mergeCell ref="F59:G59"/>
    <mergeCell ref="A60:B60"/>
    <mergeCell ref="F60:G60"/>
  </mergeCells>
  <phoneticPr fontId="1"/>
  <pageMargins left="0.70866141732283472" right="0.70866141732283472" top="0.74803149606299213" bottom="0.74803149606299213" header="0.31496062992125984" footer="0.31496062992125984"/>
  <pageSetup paperSize="9" scale="52" orientation="portrait" useFirstPageNumber="1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2FA7F-6560-496F-93ED-FAAB5FDB77A5}">
  <dimension ref="B2:F15"/>
  <sheetViews>
    <sheetView workbookViewId="0">
      <selection activeCell="B2" sqref="B2"/>
    </sheetView>
  </sheetViews>
  <sheetFormatPr defaultRowHeight="18" x14ac:dyDescent="0.45"/>
  <cols>
    <col min="2" max="2" width="16.19921875" customWidth="1"/>
    <col min="3" max="3" width="8.69921875" customWidth="1"/>
    <col min="6" max="6" width="12.69921875" customWidth="1"/>
  </cols>
  <sheetData>
    <row r="2" spans="2:6" x14ac:dyDescent="0.45">
      <c r="B2" s="4" t="s">
        <v>73</v>
      </c>
      <c r="C2" s="5"/>
      <c r="D2" s="5"/>
      <c r="E2" s="5"/>
      <c r="F2" s="5"/>
    </row>
    <row r="3" spans="2:6" x14ac:dyDescent="0.45">
      <c r="B3" s="5"/>
      <c r="C3" s="5"/>
      <c r="D3" s="5"/>
      <c r="E3" s="8" t="s">
        <v>30</v>
      </c>
      <c r="F3" s="8" t="s">
        <v>46</v>
      </c>
    </row>
    <row r="4" spans="2:6" ht="45" x14ac:dyDescent="0.45">
      <c r="B4" s="16"/>
      <c r="C4" s="17" t="s">
        <v>47</v>
      </c>
      <c r="D4" s="17" t="s">
        <v>48</v>
      </c>
      <c r="E4" s="17" t="s">
        <v>49</v>
      </c>
      <c r="F4" s="111" t="s">
        <v>50</v>
      </c>
    </row>
    <row r="5" spans="2:6" x14ac:dyDescent="0.4">
      <c r="B5" s="16" t="s">
        <v>164</v>
      </c>
      <c r="C5" s="21" t="s">
        <v>51</v>
      </c>
      <c r="D5" s="21" t="s">
        <v>52</v>
      </c>
      <c r="E5" s="92">
        <f t="shared" ref="E5:E13" si="0">C5*100/D5</f>
        <v>106.29170638703526</v>
      </c>
      <c r="F5" s="93">
        <f t="shared" ref="F5:F13" si="1">C5/D5</f>
        <v>1.0629170638703527</v>
      </c>
    </row>
    <row r="6" spans="2:6" x14ac:dyDescent="0.4">
      <c r="B6" s="16" t="s">
        <v>165</v>
      </c>
      <c r="C6" s="21" t="s">
        <v>53</v>
      </c>
      <c r="D6" s="21" t="s">
        <v>54</v>
      </c>
      <c r="E6" s="92">
        <f t="shared" si="0"/>
        <v>127.67232767232768</v>
      </c>
      <c r="F6" s="93">
        <f t="shared" si="1"/>
        <v>1.2767232767232768</v>
      </c>
    </row>
    <row r="7" spans="2:6" x14ac:dyDescent="0.4">
      <c r="B7" s="16" t="s">
        <v>8</v>
      </c>
      <c r="C7" s="21" t="s">
        <v>55</v>
      </c>
      <c r="D7" s="21" t="s">
        <v>56</v>
      </c>
      <c r="E7" s="92">
        <f t="shared" si="0"/>
        <v>114.6414342629482</v>
      </c>
      <c r="F7" s="93">
        <f t="shared" si="1"/>
        <v>1.1464143426294819</v>
      </c>
    </row>
    <row r="8" spans="2:6" x14ac:dyDescent="0.4">
      <c r="B8" s="16" t="s">
        <v>57</v>
      </c>
      <c r="C8" s="21" t="s">
        <v>58</v>
      </c>
      <c r="D8" s="21" t="s">
        <v>59</v>
      </c>
      <c r="E8" s="92">
        <f t="shared" si="0"/>
        <v>108.23774765380604</v>
      </c>
      <c r="F8" s="93">
        <f t="shared" si="1"/>
        <v>1.0823774765380605</v>
      </c>
    </row>
    <row r="9" spans="2:6" x14ac:dyDescent="0.4">
      <c r="B9" s="16" t="s">
        <v>60</v>
      </c>
      <c r="C9" s="21" t="s">
        <v>61</v>
      </c>
      <c r="D9" s="21" t="s">
        <v>62</v>
      </c>
      <c r="E9" s="92">
        <f t="shared" si="0"/>
        <v>64.227642276422756</v>
      </c>
      <c r="F9" s="93">
        <f t="shared" si="1"/>
        <v>0.64227642276422758</v>
      </c>
    </row>
    <row r="10" spans="2:6" x14ac:dyDescent="0.4">
      <c r="B10" s="16" t="s">
        <v>81</v>
      </c>
      <c r="C10" s="21" t="s">
        <v>63</v>
      </c>
      <c r="D10" s="21" t="s">
        <v>64</v>
      </c>
      <c r="E10" s="92">
        <f t="shared" si="0"/>
        <v>108.32497492477432</v>
      </c>
      <c r="F10" s="93">
        <f t="shared" si="1"/>
        <v>1.0832497492477433</v>
      </c>
    </row>
    <row r="11" spans="2:6" x14ac:dyDescent="0.4">
      <c r="B11" s="16" t="s">
        <v>78</v>
      </c>
      <c r="C11" s="21" t="s">
        <v>65</v>
      </c>
      <c r="D11" s="21" t="s">
        <v>66</v>
      </c>
      <c r="E11" s="92">
        <f t="shared" si="0"/>
        <v>99.21182266009852</v>
      </c>
      <c r="F11" s="93">
        <f t="shared" si="1"/>
        <v>0.99211822660098525</v>
      </c>
    </row>
    <row r="12" spans="2:6" x14ac:dyDescent="0.4">
      <c r="B12" s="16" t="s">
        <v>67</v>
      </c>
      <c r="C12" s="21" t="s">
        <v>68</v>
      </c>
      <c r="D12" s="21" t="s">
        <v>69</v>
      </c>
      <c r="E12" s="92">
        <f t="shared" si="0"/>
        <v>109.69072164948453</v>
      </c>
      <c r="F12" s="93">
        <f t="shared" si="1"/>
        <v>1.0969072164948455</v>
      </c>
    </row>
    <row r="13" spans="2:6" x14ac:dyDescent="0.4">
      <c r="B13" s="16" t="s">
        <v>70</v>
      </c>
      <c r="C13" s="21" t="s">
        <v>71</v>
      </c>
      <c r="D13" s="21" t="s">
        <v>72</v>
      </c>
      <c r="E13" s="92">
        <f t="shared" si="0"/>
        <v>132.31899265477441</v>
      </c>
      <c r="F13" s="93">
        <f t="shared" si="1"/>
        <v>1.323189926547744</v>
      </c>
    </row>
    <row r="14" spans="2:6" x14ac:dyDescent="0.4">
      <c r="B14" s="5"/>
      <c r="C14" s="42"/>
      <c r="D14" s="42"/>
      <c r="E14" s="43"/>
      <c r="F14" s="7"/>
    </row>
    <row r="15" spans="2:6" x14ac:dyDescent="0.4">
      <c r="B15" s="10" t="s">
        <v>74</v>
      </c>
      <c r="C15" s="46"/>
      <c r="D15" s="46"/>
      <c r="E15" s="6"/>
      <c r="F15" s="5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アップデート作業表（１頁）</vt:lpstr>
      <vt:lpstr>アップデート作業表（２頁）</vt:lpstr>
      <vt:lpstr>'アップデート作業表（１頁）'!Print_Area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秀一 中澤</dc:creator>
  <cp:lastModifiedBy>UA UR</cp:lastModifiedBy>
  <cp:lastPrinted>2026-06-03T02:23:16Z</cp:lastPrinted>
  <dcterms:created xsi:type="dcterms:W3CDTF">2024-10-14T11:42:29Z</dcterms:created>
  <dcterms:modified xsi:type="dcterms:W3CDTF">2026-06-03T03:20:41Z</dcterms:modified>
</cp:coreProperties>
</file>